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615" windowWidth="23655" windowHeight="11190"/>
  </bookViews>
  <sheets>
    <sheet name="Rekapitulace stavby" sheetId="1" r:id="rId1"/>
    <sheet name="655-18_2-0 - Vedlejší a o..." sheetId="2" r:id="rId2"/>
    <sheet name="655-18_2-1 - SO 101 Polní..." sheetId="3" r:id="rId3"/>
  </sheets>
  <definedNames>
    <definedName name="_xlnm._FilterDatabase" localSheetId="1" hidden="1">'655-18_2-0 - Vedlejší a o...'!$C$120:$K$153</definedName>
    <definedName name="_xlnm._FilterDatabase" localSheetId="2" hidden="1">'655-18_2-1 - SO 101 Polní...'!$C$124:$K$274</definedName>
    <definedName name="_xlnm.Print_Titles" localSheetId="1">'655-18_2-0 - Vedlejší a o...'!$120:$120</definedName>
    <definedName name="_xlnm.Print_Titles" localSheetId="2">'655-18_2-1 - SO 101 Polní...'!$124:$124</definedName>
    <definedName name="_xlnm.Print_Titles" localSheetId="0">'Rekapitulace stavby'!$92:$92</definedName>
    <definedName name="_xlnm.Print_Area" localSheetId="1">'655-18_2-0 - Vedlejší a o...'!$C$4:$J$76,'655-18_2-0 - Vedlejší a o...'!$C$82:$J$102,'655-18_2-0 - Vedlejší a o...'!$C$108:$K$153</definedName>
    <definedName name="_xlnm.Print_Area" localSheetId="2">'655-18_2-1 - SO 101 Polní...'!$C$4:$J$76,'655-18_2-1 - SO 101 Polní...'!$C$82:$J$106,'655-18_2-1 - SO 101 Polní...'!$C$112:$K$274</definedName>
    <definedName name="_xlnm.Print_Area" localSheetId="0">'Rekapitulace stavby'!$D$4:$AO$76,'Rekapitulace stavby'!$C$82:$AQ$97</definedName>
  </definedNames>
  <calcPr calcId="125725"/>
</workbook>
</file>

<file path=xl/calcChain.xml><?xml version="1.0" encoding="utf-8"?>
<calcChain xmlns="http://schemas.openxmlformats.org/spreadsheetml/2006/main">
  <c r="J37" i="3"/>
  <c r="J36"/>
  <c r="AY96" i="1" s="1"/>
  <c r="J35" i="3"/>
  <c r="AX96" i="1" s="1"/>
  <c r="BI272" i="3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T261"/>
  <c r="R262"/>
  <c r="R261" s="1"/>
  <c r="P262"/>
  <c r="P261"/>
  <c r="BI258"/>
  <c r="BH258"/>
  <c r="BG258"/>
  <c r="BF258"/>
  <c r="T258"/>
  <c r="T257" s="1"/>
  <c r="R258"/>
  <c r="R257"/>
  <c r="P258"/>
  <c r="P257" s="1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T179"/>
  <c r="R180"/>
  <c r="R179" s="1"/>
  <c r="P180"/>
  <c r="P179" s="1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 s="1"/>
  <c r="J17"/>
  <c r="J12"/>
  <c r="J89"/>
  <c r="E7"/>
  <c r="E115"/>
  <c r="J37" i="2"/>
  <c r="J36"/>
  <c r="AY95" i="1" s="1"/>
  <c r="J35" i="2"/>
  <c r="AX95" i="1"/>
  <c r="BI151" i="2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 s="1"/>
  <c r="J17"/>
  <c r="J12"/>
  <c r="J115" s="1"/>
  <c r="E7"/>
  <c r="E111" s="1"/>
  <c r="L90" i="1"/>
  <c r="AM90"/>
  <c r="AM89"/>
  <c r="L89"/>
  <c r="AM87"/>
  <c r="L87"/>
  <c r="L85"/>
  <c r="L84"/>
  <c r="BK135" i="2"/>
  <c r="J127"/>
  <c r="BK141"/>
  <c r="BK137"/>
  <c r="J143"/>
  <c r="J124"/>
  <c r="J151"/>
  <c r="BK148"/>
  <c r="J148"/>
  <c r="BK145"/>
  <c r="J137"/>
  <c r="J133"/>
  <c r="J269" i="3"/>
  <c r="BK262"/>
  <c r="J252"/>
  <c r="BK234"/>
  <c r="J216"/>
  <c r="BK208"/>
  <c r="J196"/>
  <c r="J176"/>
  <c r="J165"/>
  <c r="BK157"/>
  <c r="BK142"/>
  <c r="BK135"/>
  <c r="BK128"/>
  <c r="J258"/>
  <c r="BK248"/>
  <c r="J237"/>
  <c r="J228"/>
  <c r="BK224"/>
  <c r="BK204"/>
  <c r="J180"/>
  <c r="BK169"/>
  <c r="J157"/>
  <c r="J146"/>
  <c r="BK132"/>
  <c r="J262"/>
  <c r="BK212"/>
  <c r="BK192"/>
  <c r="BK180"/>
  <c r="J142"/>
  <c r="BK272"/>
  <c r="J266"/>
  <c r="J128"/>
  <c r="BK151" i="2"/>
  <c r="J135"/>
  <c r="BK133"/>
  <c r="BK130"/>
  <c r="BK124"/>
  <c r="J141"/>
  <c r="BK143"/>
  <c r="BK127"/>
  <c r="AS94" i="1"/>
  <c r="J145" i="2"/>
  <c r="J130"/>
  <c r="BK266" i="3"/>
  <c r="J255"/>
  <c r="BK240"/>
  <c r="BK237"/>
  <c r="J231"/>
  <c r="J221"/>
  <c r="J212"/>
  <c r="BK200"/>
  <c r="J185"/>
  <c r="J169"/>
  <c r="J161"/>
  <c r="J150"/>
  <c r="J132"/>
  <c r="BK255"/>
  <c r="J244"/>
  <c r="J234"/>
  <c r="BK231"/>
  <c r="BK216"/>
  <c r="J200"/>
  <c r="J192"/>
  <c r="BK173"/>
  <c r="BK165"/>
  <c r="J154"/>
  <c r="BK269"/>
  <c r="BK244"/>
  <c r="J208"/>
  <c r="J188"/>
  <c r="BK150"/>
  <c r="J130"/>
  <c r="J272"/>
  <c r="BK258"/>
  <c r="BK252"/>
  <c r="J248"/>
  <c r="J240"/>
  <c r="BK228"/>
  <c r="J224"/>
  <c r="BK221"/>
  <c r="J204"/>
  <c r="BK196"/>
  <c r="BK188"/>
  <c r="BK185"/>
  <c r="BK176"/>
  <c r="J173"/>
  <c r="BK161"/>
  <c r="BK154"/>
  <c r="BK146"/>
  <c r="J135"/>
  <c r="BK130"/>
  <c r="P123" i="2" l="1"/>
  <c r="P122" s="1"/>
  <c r="P121" s="1"/>
  <c r="AU95" i="1" s="1"/>
  <c r="BK132" i="2"/>
  <c r="J132"/>
  <c r="J99" s="1"/>
  <c r="T132"/>
  <c r="R140"/>
  <c r="T147"/>
  <c r="R123"/>
  <c r="P132"/>
  <c r="BK140"/>
  <c r="J140"/>
  <c r="J100" s="1"/>
  <c r="T140"/>
  <c r="R147"/>
  <c r="P127" i="3"/>
  <c r="R184"/>
  <c r="P220"/>
  <c r="BK123" i="2"/>
  <c r="J123"/>
  <c r="J98" s="1"/>
  <c r="T123"/>
  <c r="T122"/>
  <c r="T121" s="1"/>
  <c r="R132"/>
  <c r="P140"/>
  <c r="BK147"/>
  <c r="J147"/>
  <c r="J101" s="1"/>
  <c r="P147"/>
  <c r="T127" i="3"/>
  <c r="P184"/>
  <c r="BK220"/>
  <c r="J220" s="1"/>
  <c r="J101" s="1"/>
  <c r="R220"/>
  <c r="T265"/>
  <c r="T264" s="1"/>
  <c r="BK127"/>
  <c r="J127" s="1"/>
  <c r="J98" s="1"/>
  <c r="R127"/>
  <c r="R126" s="1"/>
  <c r="BK184"/>
  <c r="J184" s="1"/>
  <c r="J100" s="1"/>
  <c r="T184"/>
  <c r="T220"/>
  <c r="BK265"/>
  <c r="BK264" s="1"/>
  <c r="J264" s="1"/>
  <c r="J104" s="1"/>
  <c r="P265"/>
  <c r="P264" s="1"/>
  <c r="R265"/>
  <c r="R264" s="1"/>
  <c r="BK179"/>
  <c r="J179" s="1"/>
  <c r="J99" s="1"/>
  <c r="BK257"/>
  <c r="J257" s="1"/>
  <c r="J102" s="1"/>
  <c r="BK261"/>
  <c r="J261" s="1"/>
  <c r="J103" s="1"/>
  <c r="E85"/>
  <c r="J119"/>
  <c r="BE150"/>
  <c r="BE154"/>
  <c r="BE169"/>
  <c r="BE192"/>
  <c r="BE200"/>
  <c r="BE216"/>
  <c r="BE234"/>
  <c r="BE240"/>
  <c r="BE255"/>
  <c r="BE258"/>
  <c r="BE262"/>
  <c r="BE272"/>
  <c r="BE130"/>
  <c r="BE132"/>
  <c r="BE142"/>
  <c r="BE161"/>
  <c r="BE196"/>
  <c r="BE212"/>
  <c r="BE224"/>
  <c r="BE231"/>
  <c r="BE248"/>
  <c r="BE252"/>
  <c r="F92"/>
  <c r="BE128"/>
  <c r="BE135"/>
  <c r="BE146"/>
  <c r="BE157"/>
  <c r="BE173"/>
  <c r="BE180"/>
  <c r="BE208"/>
  <c r="BE237"/>
  <c r="BE244"/>
  <c r="BE266"/>
  <c r="BE269"/>
  <c r="BE165"/>
  <c r="BE176"/>
  <c r="BE185"/>
  <c r="BE188"/>
  <c r="BE204"/>
  <c r="BE221"/>
  <c r="BE228"/>
  <c r="J89" i="2"/>
  <c r="F118"/>
  <c r="BE124"/>
  <c r="BE133"/>
  <c r="BE135"/>
  <c r="BE145"/>
  <c r="BE148"/>
  <c r="E85"/>
  <c r="BE130"/>
  <c r="BE141"/>
  <c r="BE143"/>
  <c r="BE151"/>
  <c r="BE137"/>
  <c r="BE127"/>
  <c r="F36"/>
  <c r="BC95" i="1"/>
  <c r="J34" i="3"/>
  <c r="AW96" i="1" s="1"/>
  <c r="F34" i="3"/>
  <c r="BA96" i="1" s="1"/>
  <c r="F37" i="2"/>
  <c r="BD95" i="1" s="1"/>
  <c r="J34" i="2"/>
  <c r="AW95" i="1"/>
  <c r="F37" i="3"/>
  <c r="BD96" i="1" s="1"/>
  <c r="F35" i="2"/>
  <c r="BB95" i="1" s="1"/>
  <c r="F34" i="2"/>
  <c r="BA95" i="1" s="1"/>
  <c r="F36" i="3"/>
  <c r="BC96" i="1" s="1"/>
  <c r="F35" i="3"/>
  <c r="BB96" i="1" s="1"/>
  <c r="R125" i="3" l="1"/>
  <c r="T126"/>
  <c r="T125" s="1"/>
  <c r="P126"/>
  <c r="P125" s="1"/>
  <c r="AU96" i="1" s="1"/>
  <c r="AU94" s="1"/>
  <c r="R122" i="2"/>
  <c r="R121" s="1"/>
  <c r="BK122"/>
  <c r="J122" s="1"/>
  <c r="J97" s="1"/>
  <c r="BK126" i="3"/>
  <c r="J126" s="1"/>
  <c r="J97" s="1"/>
  <c r="J265"/>
  <c r="J105" s="1"/>
  <c r="F33" i="2"/>
  <c r="AZ95" i="1" s="1"/>
  <c r="BD94"/>
  <c r="W33" s="1"/>
  <c r="F33" i="3"/>
  <c r="AZ96" i="1" s="1"/>
  <c r="BA94"/>
  <c r="W30"/>
  <c r="J33" i="3"/>
  <c r="AV96" i="1" s="1"/>
  <c r="AT96" s="1"/>
  <c r="BC94"/>
  <c r="AY94" s="1"/>
  <c r="J33" i="2"/>
  <c r="AV95" i="1" s="1"/>
  <c r="AT95" s="1"/>
  <c r="BB94"/>
  <c r="W31" s="1"/>
  <c r="BK121" i="2" l="1"/>
  <c r="J121" s="1"/>
  <c r="J30" s="1"/>
  <c r="AG95" i="1" s="1"/>
  <c r="BK125" i="3"/>
  <c r="J125" s="1"/>
  <c r="J96" s="1"/>
  <c r="AZ94" i="1"/>
  <c r="AV94"/>
  <c r="AK29" s="1"/>
  <c r="AX94"/>
  <c r="W32"/>
  <c r="AW94"/>
  <c r="AK30" s="1"/>
  <c r="J39" i="2" l="1"/>
  <c r="J96"/>
  <c r="AN95" i="1"/>
  <c r="J30" i="3"/>
  <c r="AG96" i="1" s="1"/>
  <c r="AG94" s="1"/>
  <c r="AK26" s="1"/>
  <c r="AK35" s="1"/>
  <c r="AT94"/>
  <c r="W29"/>
  <c r="J39" i="3" l="1"/>
  <c r="AN94" i="1"/>
  <c r="AN96"/>
</calcChain>
</file>

<file path=xl/sharedStrings.xml><?xml version="1.0" encoding="utf-8"?>
<sst xmlns="http://schemas.openxmlformats.org/spreadsheetml/2006/main" count="1953" uniqueCount="452">
  <si>
    <t>Export Komplet</t>
  </si>
  <si>
    <t/>
  </si>
  <si>
    <t>2.0</t>
  </si>
  <si>
    <t>False</t>
  </si>
  <si>
    <t>{2bbafb23-29b6-4a9e-bb96-c3852372ae17}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</si>
  <si>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</si>
  <si>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</si>
  <si>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</si>
  <si>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</si>
  <si>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</si>
  <si>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</si>
  <si>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</si>
  <si>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</si>
  <si>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</si>
  <si>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655/18_2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</si>
  <si>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</si>
  <si>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</si>
  <si>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C19 v k.ú. Čistá u Rakovníka</t>
  </si>
  <si>
    <t>0,1</t>
  </si>
  <si>
    <t>KSO:</t>
  </si>
  <si>
    <t>CC-CZ:</t>
  </si>
  <si>
    <t>1</t>
  </si>
  <si>
    <t>Místo:</t>
  </si>
  <si>
    <t xml:space="preserve"> </t>
  </si>
  <si>
    <t>Datum:</t>
  </si>
  <si>
    <t>20. 9. 2018</t>
  </si>
  <si>
    <t>10</t>
  </si>
  <si>
    <t>100</t>
  </si>
  <si>
    <t>Zadavatel:</t>
  </si>
  <si>
    <t>IČ:</t>
  </si>
  <si>
    <t>SPÚ ČR Pobočka Rakovník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</si>
  <si>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</si>
  <si>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</si>
  <si>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</si>
  <si>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</si>
  <si>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</si>
  <si>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</si>
  <si>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</si>
  <si>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</si>
  <si>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</si>
  <si>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</si>
  <si>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</si>
  <si>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</si>
  <si>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</si>
  <si>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</si>
  <si>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</si>
  <si>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</si>
  <si>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</si>
  <si>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</si>
  <si>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</si>
  <si>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</si>
  <si>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</si>
  <si>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</si>
  <si>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</si>
  <si>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</si>
  <si>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</si>
  <si>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</si>
  <si>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</si>
  <si>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</si>
  <si>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</si>
  <si>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</si>
  <si>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</si>
  <si>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</si>
  <si>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</si>
  <si>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</si>
  <si>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</si>
  <si>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</si>
  <si>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</si>
  <si>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</si>
  <si>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</si>
  <si>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</si>
  <si>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</si>
  <si>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</si>
  <si>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</si>
  <si>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</si>
  <si>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</si>
  <si>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</si>
  <si>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</si>
  <si>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</si>
  <si>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</si>
  <si>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</si>
  <si>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</si>
  <si>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</si>
  <si>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</si>
  <si>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655/18_2-0</t>
  </si>
  <si>
    <t>Vedlejší a ostatní rozpočtové náklady</t>
  </si>
  <si>
    <t>STA</t>
  </si>
  <si>
    <t>{3d9a4960-38f5-4e55-8762-14fabae642df}</t>
  </si>
  <si>
    <t>2</t>
  </si>
  <si>
    <t>655/18_2-1</t>
  </si>
  <si>
    <t>SO 101 Polní cesta C19</t>
  </si>
  <si>
    <t>{ff257941-cd0d-4c3a-9f04-ecdb6b19daac}</t>
  </si>
  <si>
    <t>KRYCÍ LIST SOUPISU PRACÍ</t>
  </si>
  <si>
    <t>Objekt:</t>
  </si>
  <si>
    <t>655/18_2-0 -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</si>
  <si>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</si>
  <si>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</si>
  <si>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</si>
  <si>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</si>
  <si>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</si>
  <si>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</si>
  <si>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</si>
  <si>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</si>
  <si>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</si>
  <si>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</si>
  <si>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</si>
  <si>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</si>
  <si>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</si>
  <si>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</si>
  <si>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</si>
  <si>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</si>
  <si>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</si>
  <si>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</si>
  <si>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</si>
  <si>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</si>
  <si>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</si>
  <si>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</si>
  <si>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</si>
  <si>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</si>
  <si>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</si>
  <si>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</si>
  <si>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</si>
  <si>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</si>
  <si>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</si>
  <si>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</si>
  <si>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</si>
  <si>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</si>
  <si>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soubor</t>
  </si>
  <si>
    <t>CS ÚRS 2015 01</t>
  </si>
  <si>
    <t>1024</t>
  </si>
  <si>
    <t>1102105695</t>
  </si>
  <si>
    <t>PP</t>
  </si>
  <si>
    <t>P</t>
  </si>
  <si>
    <t>Poznámka k položce:_x000D_
případné upřesnějící geotechnické rozbory, zjištění průběhu IS</t>
  </si>
  <si>
    <t>011314000</t>
  </si>
  <si>
    <t>Archeologický dohled</t>
  </si>
  <si>
    <t>1792841505</t>
  </si>
  <si>
    <t>Poznámka k položce:_x000D_
zajištění archeologického dohledu organizací s oprávněním včetně dokladu ke koloudaci</t>
  </si>
  <si>
    <t>3</t>
  </si>
  <si>
    <t>012002000</t>
  </si>
  <si>
    <t>Geodetické práce - vytyčení</t>
  </si>
  <si>
    <t>2087574145</t>
  </si>
  <si>
    <t>geodetické práce - vytyčení stavby a pozemků</t>
  </si>
  <si>
    <t>VRN3</t>
  </si>
  <si>
    <t>Zařízení staveniště</t>
  </si>
  <si>
    <t>4</t>
  </si>
  <si>
    <t>030001000</t>
  </si>
  <si>
    <t>1298548495</t>
  </si>
  <si>
    <t>034503000</t>
  </si>
  <si>
    <t>Zajištění publicity realizované stavby</t>
  </si>
  <si>
    <t>747731066</t>
  </si>
  <si>
    <t>Zajištění publicity realizované stavby - informační bilbord dané velikosti, včetně konstrukce</t>
  </si>
  <si>
    <t>6</t>
  </si>
  <si>
    <t>R.2.</t>
  </si>
  <si>
    <t>Dočasné dopravní značení</t>
  </si>
  <si>
    <t>-1902380513</t>
  </si>
  <si>
    <t>Dočasné dopravní značení po dobu stavby</t>
  </si>
  <si>
    <t>Poznámka k položce:_x000D_
Projednání DIO a osazení dočasného dopravního značení po dobu stavby</t>
  </si>
  <si>
    <t>VRN4</t>
  </si>
  <si>
    <t>Inženýrská činnost</t>
  </si>
  <si>
    <t>7</t>
  </si>
  <si>
    <t>012303000</t>
  </si>
  <si>
    <t>Geodetické práce po výstavbě</t>
  </si>
  <si>
    <t>-1372478947</t>
  </si>
  <si>
    <t>zaměření skutečného provedení stavby včetně dodání příslušného počtu výtisků</t>
  </si>
  <si>
    <t>8</t>
  </si>
  <si>
    <t>013254000</t>
  </si>
  <si>
    <t>Dokumentace skutečného provedení stavby</t>
  </si>
  <si>
    <t>paré</t>
  </si>
  <si>
    <t>-171164398</t>
  </si>
  <si>
    <t>9</t>
  </si>
  <si>
    <t>043002000</t>
  </si>
  <si>
    <t>Zkoušky a ostatní měření - hutnící zkoušky</t>
  </si>
  <si>
    <t>1287157189</t>
  </si>
  <si>
    <t>VRN7</t>
  </si>
  <si>
    <t>Provozní vlivy</t>
  </si>
  <si>
    <t>071203000</t>
  </si>
  <si>
    <t>Provoz dalšího subjektu</t>
  </si>
  <si>
    <t>CS ÚRS 2015 02</t>
  </si>
  <si>
    <t>66548918</t>
  </si>
  <si>
    <t>Provoz třetích oso</t>
  </si>
  <si>
    <t>Poznámka k položce:_x000D_
Zachování přístupu do přilehlých nemovitostí a provozoven, jenž nemají jiný přístup.</t>
  </si>
  <si>
    <t>11</t>
  </si>
  <si>
    <t>075002000</t>
  </si>
  <si>
    <t>Ochranná pásma</t>
  </si>
  <si>
    <t>-281769370</t>
  </si>
  <si>
    <t>Hlavní tituly průvodních činností a nákladů provozní vlivy ochranná pásma</t>
  </si>
  <si>
    <t>Poznámka k položce:_x000D_
práce v OP VN, NN, sdělovací, vodovod</t>
  </si>
  <si>
    <t>655/18_2-1 - SO 101 Polní cesta C19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</si>
  <si>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</si>
  <si>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</si>
  <si>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</si>
  <si>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</si>
  <si>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práce, bourání</t>
  </si>
  <si>
    <t xml:space="preserve">    93 - Různé dokončovací konstrukce a práce inženýrských staveb</t>
  </si>
  <si>
    <t xml:space="preserve">    99 -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</si>
  <si>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</si>
  <si>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</si>
  <si>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</si>
  <si>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</si>
  <si>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</si>
  <si>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111111322</t>
  </si>
  <si>
    <t>Odstranění ruderálního porostu do 500 m2 naložení a odvoz do 20 km ve svahu do 1:2</t>
  </si>
  <si>
    <t>m2</t>
  </si>
  <si>
    <t>CS ÚRS 2022 02</t>
  </si>
  <si>
    <t>1089810303</t>
  </si>
  <si>
    <t>Odstranění ruderálního porostu z plochy přes 100 do 500 m2 na svahu přes 1:5 do 1:2</t>
  </si>
  <si>
    <t>111251101</t>
  </si>
  <si>
    <t>Odstranění křovin a stromů průměru kmene do 100 mm i s kořeny sklonu terénu do 1:5 z celkové plochy do 100 m2 strojně</t>
  </si>
  <si>
    <t>534841042</t>
  </si>
  <si>
    <t>Odstranění křovin a stromů s odstraněním kořenů strojně průměru kmene do 100 mm v rovině nebo ve svahu sklonu terénu do 1:5, při celkové ploše do 100 m2</t>
  </si>
  <si>
    <t>122251106</t>
  </si>
  <si>
    <t>Odkopávky a prokopávky nezapažené v hornině třídy těžitelnosti I skupiny 3 objem do 5000 m3 strojně</t>
  </si>
  <si>
    <t>m3</t>
  </si>
  <si>
    <t>879251537</t>
  </si>
  <si>
    <t>Odkopávky a prokopávky nezapažené strojně v hornině třídy těžitelnosti I skupiny 3 přes 1 000 do 5 000 m3</t>
  </si>
  <si>
    <t>VV</t>
  </si>
  <si>
    <t>1259,93</t>
  </si>
  <si>
    <t>132251104</t>
  </si>
  <si>
    <t>Hloubení rýh nezapažených š do 800 mm v hornině třídy těžitelnosti I skupiny 3 objem přes 100 m3 strojně</t>
  </si>
  <si>
    <t>-469745045</t>
  </si>
  <si>
    <t>Hloubení nezapažených rýh šířky do 800 mm strojně s urovnáním dna do předepsaného profilu a spádu v hornině třídy těžitelnosti I skupiny 3 přes 100 m3</t>
  </si>
  <si>
    <t>příkop</t>
  </si>
  <si>
    <t>94,13</t>
  </si>
  <si>
    <t>drenáž</t>
  </si>
  <si>
    <t>195*0,24</t>
  </si>
  <si>
    <t>Součet</t>
  </si>
  <si>
    <t>167151111</t>
  </si>
  <si>
    <t>Nakládání výkopku z hornin třídy těžitelnosti I skupiny 1 až 3 přes 100 m3</t>
  </si>
  <si>
    <t>38904545</t>
  </si>
  <si>
    <t>Nakládání, skládání a překládání neulehlého výkopku nebo sypaniny strojně nakládání, množství přes 100 m3, z hornin třídy těžitelnosti I, skupiny 1 až 3</t>
  </si>
  <si>
    <t>odkopávky+rýhy+čištění příkopu</t>
  </si>
  <si>
    <t>1259,93+140,93+75</t>
  </si>
  <si>
    <t>162751117</t>
  </si>
  <si>
    <t>Vodorovné přemístění přes 9 000 do 10000 m výkopku/sypaniny z horniny třídy těžitelnosti I skupiny 1 až 3</t>
  </si>
  <si>
    <t>1338509174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</si>
  <si>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</si>
  <si>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naložený výkopek</t>
  </si>
  <si>
    <t>1475,86</t>
  </si>
  <si>
    <t>162751119</t>
  </si>
  <si>
    <t>Příplatek k vodorovnému přemístění výkopku/sypaniny z horniny třídy těžitelnosti I skupiny 1 až 3 ZKD 1000 m přes 10000 m</t>
  </si>
  <si>
    <t>1956288643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</si>
  <si>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</si>
  <si>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příplatek za 10km</t>
  </si>
  <si>
    <t>1475,86*10</t>
  </si>
  <si>
    <t>171251201</t>
  </si>
  <si>
    <t>Uložení sypaniny na skládky nebo meziskládky</t>
  </si>
  <si>
    <t>248720511</t>
  </si>
  <si>
    <t>Uložení sypaniny na skládky nebo meziskládky bez hutnění s upravením uložené sypaniny do předepsaného tvaru</t>
  </si>
  <si>
    <t>171201231</t>
  </si>
  <si>
    <t>Poplatek za uložení zeminy a kamení na recyklační skládce (skládkovné) kód odpadu 17 05 04</t>
  </si>
  <si>
    <t>t</t>
  </si>
  <si>
    <t>470592326</t>
  </si>
  <si>
    <t>Poplatek za uložení stavebního odpadu na recyklační skládce (skládkovné) zeminy a kamení zatříděného do Katalogu odpadů pod kódem 17 05 04</t>
  </si>
  <si>
    <t>přepočet z m3 na t</t>
  </si>
  <si>
    <t>1475,86*2</t>
  </si>
  <si>
    <t>181152302</t>
  </si>
  <si>
    <t>Úprava pláně pro silnice a dálnice v zářezech se zhutněním</t>
  </si>
  <si>
    <t>1049400590</t>
  </si>
  <si>
    <t>Úprava pláně na stavbách silnic a dálnic strojně v zářezech mimo skalních se zhutněním</t>
  </si>
  <si>
    <t>Poznámka k položce:_x000D_
změřeno funkcí měření ploch v elektronické dokumentaci</t>
  </si>
  <si>
    <t>3286,832</t>
  </si>
  <si>
    <t>181111111</t>
  </si>
  <si>
    <t>Plošná úprava terénu do 500 m2 zemina tř 1 až 4 nerovnosti do +/- 100 mm v rovinně a svahu do 1:5</t>
  </si>
  <si>
    <t>739637381</t>
  </si>
  <si>
    <t>Plošná úprava terénu v zemině tř. 1 až 4 s urovnáním povrchu bez doplnění ornice souvislé plochy do 500 m2 při nerovnostech terénu přes +/-50 do +/- 100 mm v rovině nebo na svahu do 1:5</t>
  </si>
  <si>
    <t>Poznámka k položce:_x000D_
terénní úpravy okolí cesty v rámci pozemku</t>
  </si>
  <si>
    <t>564</t>
  </si>
  <si>
    <t>12</t>
  </si>
  <si>
    <t>181411122</t>
  </si>
  <si>
    <t>Založení lučního trávníku výsevem plochy do 1000 m2 ve svahu do 1:2</t>
  </si>
  <si>
    <t>1789900234</t>
  </si>
  <si>
    <t>Založení trávníku na půdě předem připravené plochy do 1000 m2 výsevem včetně utažení lučního na svahu přes 1:5 do 1:2</t>
  </si>
  <si>
    <t>13</t>
  </si>
  <si>
    <t>M</t>
  </si>
  <si>
    <t>005724400</t>
  </si>
  <si>
    <t>osivo směs travní hřištní</t>
  </si>
  <si>
    <t>kg</t>
  </si>
  <si>
    <t>-1340113899</t>
  </si>
  <si>
    <t>osiva pícnin směsi travní balení obvykle 25 kg hřišťová</t>
  </si>
  <si>
    <t>564*0,03</t>
  </si>
  <si>
    <t>14</t>
  </si>
  <si>
    <t>AG.R-3</t>
  </si>
  <si>
    <t>Likvidace dřevní hmoty odstraněných křovin a stromů dle platné legislativy</t>
  </si>
  <si>
    <t>-2010102339</t>
  </si>
  <si>
    <t>Likvidace dřevní hmoty odstraněných křovin a stromů dle platné legislativy včetně všech souvisejících činností</t>
  </si>
  <si>
    <t>Poznámka k položce:_x000D_
1. Likvidovány budou pouze drobné porosty, větve a pařezy, které zůstávají k dispozici zhotoviteli - vše bude likvidováno dle platné legislativy._x000D_
2. Kmeny stromů zůstanou k dispozici městu Kašperské Hory, přemístění zhotovitelem do 10 km dle pokynů města._x000D_
3. V případě štěpkování do kalkulace zahrnout zapůjčení štěpkovače na určitou dobu, dovoz a odvoz (km) štěpkovače, samotné štěpkování a následný odvoz štěpky do kompostárny.</t>
  </si>
  <si>
    <t>Zakládání</t>
  </si>
  <si>
    <t>212751104</t>
  </si>
  <si>
    <t>Trativod z drenážních trubek flexibilních PVC-U SN 4 perforace 360° včetně lože otevřený výkop DN 100 pro meliorace</t>
  </si>
  <si>
    <t>m</t>
  </si>
  <si>
    <t>-666751525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</si>
  <si>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</si>
  <si>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Poznámka k položce:_x000D_
změřeno funkcí měření délek v elektronické dokumentaci</t>
  </si>
  <si>
    <t>195</t>
  </si>
  <si>
    <t>Komunikace</t>
  </si>
  <si>
    <t>16</t>
  </si>
  <si>
    <t>561061121</t>
  </si>
  <si>
    <t>Zřízení podkladu ze zeminy upravené hydraulickými pojivy (Road Mix) tl do 400 mm plochy do 5000 m2</t>
  </si>
  <si>
    <t>307369946</t>
  </si>
  <si>
    <t>Zřízení podkladu ze zeminy upravené hydraulickými pojivy (systém Road Mix) vápnem, cementem nebo směsnými pojivy (materiál ve specifikaci) s rozprostřením, promísením, vlhčením, zhutněním a ošetřením vodou plochy přes 1 000 do 5 000 m2, tloušťka po zhutnění přes 350 do 400 mm</t>
  </si>
  <si>
    <t>17</t>
  </si>
  <si>
    <t>58591002</t>
  </si>
  <si>
    <t>pojivo hydraulické pro stabilizaci zeminy 50% vápna</t>
  </si>
  <si>
    <t>1440751444</t>
  </si>
  <si>
    <t>zlepšovaná plocha*množství pojiva</t>
  </si>
  <si>
    <t>3286,832*21,36/1000</t>
  </si>
  <si>
    <t>18</t>
  </si>
  <si>
    <t>564851111</t>
  </si>
  <si>
    <t>Podklad ze štěrkodrtě ŠD tl 150 mm</t>
  </si>
  <si>
    <t>-362005043</t>
  </si>
  <si>
    <t>Podklad ze štěrkodrti ŠD s rozprostřením a zhutněním, po zhutnění tl. 150 mm</t>
  </si>
  <si>
    <t>plocha ACO +krajnice+ rozšíření vrstvy</t>
  </si>
  <si>
    <t>2585,791+241,596+759,2*0,15+369*0,225</t>
  </si>
  <si>
    <t>19</t>
  </si>
  <si>
    <t>564861111</t>
  </si>
  <si>
    <t>Podklad ze štěrkodrtě ŠD tl 200 mm</t>
  </si>
  <si>
    <t>-1647736362</t>
  </si>
  <si>
    <t>Podklad ze štěrkodrti ŠD s rozprostřením a zhutněním, po zhutnění tl. 200 mm</t>
  </si>
  <si>
    <t>plocha ŠD150 + rošíření vrstvy</t>
  </si>
  <si>
    <t>3024,292+759,2*0,2+369*0,3</t>
  </si>
  <si>
    <t>20</t>
  </si>
  <si>
    <t>565155121</t>
  </si>
  <si>
    <t>Asfaltový beton vrstva podkladní ACP 16 (obalované kamenivo OKS) tl 70 mm š přes 3 m</t>
  </si>
  <si>
    <t>-505396685</t>
  </si>
  <si>
    <t>Asfaltový beton vrstva podkladní ACP 16 (obalované kamenivo střednězrnné - OKS)  s rozprostřením a zhutněním v pruhu šířky přes 3 m, po zhutnění tl. 70 mm</t>
  </si>
  <si>
    <t>plocha ACO11+rozšíření vrstvy</t>
  </si>
  <si>
    <t>2585,791+2*0,07*564,1</t>
  </si>
  <si>
    <t>569731111</t>
  </si>
  <si>
    <t>Zpevnění krajnic kamenivem drceným tl 100 mm</t>
  </si>
  <si>
    <t>544907112</t>
  </si>
  <si>
    <t>Zpevnění krajnic nebo komunikací pro pěší s rozprostřením a zhutněním, po zhutnění kamenivem drceným tl. 100 mm</t>
  </si>
  <si>
    <t>Poznámka k položce:_x000D_
2032*0,5*2</t>
  </si>
  <si>
    <t>241,596</t>
  </si>
  <si>
    <t>22</t>
  </si>
  <si>
    <t>573111113R</t>
  </si>
  <si>
    <t>Postřik živičný infiltrační z asfaltu množství do 1,5 kg/m2</t>
  </si>
  <si>
    <t>-974938074</t>
  </si>
  <si>
    <t>Postřik infiltrační PI z asfaltu silničního s posypem kamenivem, v množství 1,50 kg/m2</t>
  </si>
  <si>
    <t>plocha ACP</t>
  </si>
  <si>
    <t>2664,765</t>
  </si>
  <si>
    <t>23</t>
  </si>
  <si>
    <t>573211107</t>
  </si>
  <si>
    <t>Postřik živičný spojovací z asfaltu v množství 0,30 kg/m2</t>
  </si>
  <si>
    <t>1521505784</t>
  </si>
  <si>
    <t>Postřik spojovací PS bez posypu kamenivem z asfaltu silničního, v množství 0,30 kg/m2</t>
  </si>
  <si>
    <t>plocha ACO</t>
  </si>
  <si>
    <t>2585,791</t>
  </si>
  <si>
    <t>24</t>
  </si>
  <si>
    <t>577134221</t>
  </si>
  <si>
    <t>Asfaltový beton vrstva obrusná ACO 11 (ABS) tř. II tl 40 mm š přes 3 m z nemodifikovaného asfaltu</t>
  </si>
  <si>
    <t>1637256997</t>
  </si>
  <si>
    <t>Asfaltový beton vrstva obrusná ACO 11 (ABS) s rozprostřením a se zhutněním z nemodifikovaného asfaltu v pruhu šířky přes 3 m tř. II, po zhutnění tl. 40 mm</t>
  </si>
  <si>
    <t>délka*šířka vozovky + rozšíření+sjezdy+výhybny</t>
  </si>
  <si>
    <t>564,1*4+329,391</t>
  </si>
  <si>
    <t>Ostatní konstrukce a práce, bourání</t>
  </si>
  <si>
    <t>25</t>
  </si>
  <si>
    <t>912211111</t>
  </si>
  <si>
    <t>Montáž směrového sloupku silničního plastového prosté uložení bez betonového základu</t>
  </si>
  <si>
    <t>kus</t>
  </si>
  <si>
    <t>1842553699</t>
  </si>
  <si>
    <t>Montáž směrového sloupku plastového s odrazkou prostým uložením bez betonového základu silničního</t>
  </si>
  <si>
    <t>26</t>
  </si>
  <si>
    <t>40445158</t>
  </si>
  <si>
    <t>sloupek směrový silniční plastový 1,2m</t>
  </si>
  <si>
    <t>-1536591393</t>
  </si>
  <si>
    <t>Poznámka k položce:_x000D_
Z11c,d</t>
  </si>
  <si>
    <t>27</t>
  </si>
  <si>
    <t>914111111</t>
  </si>
  <si>
    <t>Montáž svislé dopravní značky do velikosti 1 m2 objímkami na sloupek nebo konzolu</t>
  </si>
  <si>
    <t>2052259318</t>
  </si>
  <si>
    <t>Montáž svislé dopravní značky základní velikosti do 1 m2 objímkami na sloupky nebo konzoly</t>
  </si>
  <si>
    <t>28</t>
  </si>
  <si>
    <t>914511111</t>
  </si>
  <si>
    <t>Montáž sloupku dopravních značek délky do 3,5 m s betonovým základem</t>
  </si>
  <si>
    <t>1136460069</t>
  </si>
  <si>
    <t>Montáž sloupku dopravních značek délky do 3,5 m do betonového základu</t>
  </si>
  <si>
    <t>29</t>
  </si>
  <si>
    <t>40445225</t>
  </si>
  <si>
    <t>sloupek pro dopravní značku Zn D 60mm v 3,5m</t>
  </si>
  <si>
    <t>457895103</t>
  </si>
  <si>
    <t>30</t>
  </si>
  <si>
    <t>40445608</t>
  </si>
  <si>
    <t>značky upravující přednost P1, P4 700mm</t>
  </si>
  <si>
    <t>231538313</t>
  </si>
  <si>
    <t>Poznámka k položce:_x000D_
P4</t>
  </si>
  <si>
    <t>31</t>
  </si>
  <si>
    <t>919112213</t>
  </si>
  <si>
    <t>Řezání spár pro vytvoření komůrky š 10 mm hl 25 mm pro těsnící zálivku v živičném krytu</t>
  </si>
  <si>
    <t>1301204246</t>
  </si>
  <si>
    <t>Řezání dilatačních spár v živičném krytu vytvoření komůrky pro těsnící zálivku šířky 10 mm, hloubky 25 mm</t>
  </si>
  <si>
    <t>Poznámka k položce:_x000D_
proříznutí spáry v místě napojení nového krytu</t>
  </si>
  <si>
    <t>32</t>
  </si>
  <si>
    <t>919122112</t>
  </si>
  <si>
    <t>Těsnění spár zálivkou za tepla pro komůrky š 10 mm hl 25 mm s těsnicím profilem</t>
  </si>
  <si>
    <t>-761647928</t>
  </si>
  <si>
    <t>Utěsnění dilatačních spár zálivkou za tepla v cementobetonovém nebo živičném krytu včetně adhezního nátěru s těsnicím profilem pod zálivkou, pro komůrky šířky 10 mm, hloubky 25 mm</t>
  </si>
  <si>
    <t>Poznámka k položce:_x000D_
zalití spáry v místě napojení nového krytu na stávající asfaltový povrch na začátku polní cesty</t>
  </si>
  <si>
    <t>33</t>
  </si>
  <si>
    <t>919735112</t>
  </si>
  <si>
    <t>Řezání stávajícího živičného krytu hl do 100 mm</t>
  </si>
  <si>
    <t>2101089548</t>
  </si>
  <si>
    <t>Řezání stávajícího živičného krytu nebo podkladu hloubky přes 50 do 100 mm</t>
  </si>
  <si>
    <t>Poznámka k položce:_x000D_
zaříznutí stávajícího krytu</t>
  </si>
  <si>
    <t>řezání_krytu</t>
  </si>
  <si>
    <t>34</t>
  </si>
  <si>
    <t>938902113</t>
  </si>
  <si>
    <t>Čištění příkopů komunikací příkopovým rypadlem objem nánosu do 0,5 m3/m</t>
  </si>
  <si>
    <t>-161657250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</si>
  <si>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</si>
  <si>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Poznámka k položce:_x000D_
čištění stávájícíh příkopů</t>
  </si>
  <si>
    <t>35</t>
  </si>
  <si>
    <t>R.3</t>
  </si>
  <si>
    <t>Sonda pro vyhledání IS</t>
  </si>
  <si>
    <t>64</t>
  </si>
  <si>
    <t>929161500</t>
  </si>
  <si>
    <t>Sonda pro vyhledání IS,výkop, zához</t>
  </si>
  <si>
    <t>93</t>
  </si>
  <si>
    <t>Různé dokončovací konstrukce a práce inženýrských staveb</t>
  </si>
  <si>
    <t>36</t>
  </si>
  <si>
    <t>938909311</t>
  </si>
  <si>
    <t>Čištění vozovek metením strojně podkladu nebo krytu betonového nebo živičného</t>
  </si>
  <si>
    <t>-473778176</t>
  </si>
  <si>
    <t>Čištění vozovek metením bláta, prachu nebo hlinitého nánosu s odklizením na hromady na vzdálenost do 20 m nebo naložením na dopravní prostředek strojně povrchu podkladu nebo krytu betonového nebo živičného</t>
  </si>
  <si>
    <t>Poznámka k položce:_x000D_
opakované čištěšní stavajích silnic i nové vozovky</t>
  </si>
  <si>
    <t>99</t>
  </si>
  <si>
    <t>Přesun hmot</t>
  </si>
  <si>
    <t>37</t>
  </si>
  <si>
    <t>998225111</t>
  </si>
  <si>
    <t>Přesun hmot pro pozemní komunikace s krytem z kamene, monolitickým betonovým nebo živičným</t>
  </si>
  <si>
    <t>1214707439</t>
  </si>
  <si>
    <t>Přesun hmot pro komunikace s krytem z kameniva, monolitickým betonovým nebo živičným dopravní vzdálenost do 200 m jakékoliv délky objektu</t>
  </si>
  <si>
    <t>Práce a dodávky M</t>
  </si>
  <si>
    <t>46-M</t>
  </si>
  <si>
    <t>Zemní práce při extr.mont.pracích</t>
  </si>
  <si>
    <t>38</t>
  </si>
  <si>
    <t>210812R</t>
  </si>
  <si>
    <t>Zpětné uložení NN vedení</t>
  </si>
  <si>
    <t>-727760653</t>
  </si>
  <si>
    <t>Zpětné uložení NN vedení při odkrytí. uložení vedení do rýhy, zásyp pískem, položení výstaržné folie. Včetně materiálu</t>
  </si>
  <si>
    <t>90</t>
  </si>
  <si>
    <t>39</t>
  </si>
  <si>
    <t>460742122</t>
  </si>
  <si>
    <t>Osazení kabelových prostupů z trub plastových do rýhy s obsypem průměru do 15 cm</t>
  </si>
  <si>
    <t>-521603949</t>
  </si>
  <si>
    <t>Osazení kabelových prostupů včetně utěsnění a spárování z trub plastových do rýhy, bez výkopových prací s obsypem z písku, vnitřního průměru přes 10 do 15 cm</t>
  </si>
  <si>
    <t>50</t>
  </si>
  <si>
    <t>40</t>
  </si>
  <si>
    <t>34571098</t>
  </si>
  <si>
    <t>trubka elektroinstalační dělená (chránička) D 100/110mm, HDPE</t>
  </si>
  <si>
    <t>128</t>
  </si>
  <si>
    <t>-1232827243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</si>
</sst>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1" t="s">
        <v>5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6" t="s">
        <v>14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R5" s="20"/>
      <c r="BE5" s="203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08" t="s">
        <v>17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R6" s="20"/>
      <c r="BE6" s="204"/>
      <c r="BS6" s="17" t="s">
        <v>18</v>
      </c>
    </row>
    <row r="7" spans="1:74" s="1" customFormat="1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E7" s="204"/>
      <c r="BS7" s="17" t="s">
        <v>21</v>
      </c>
    </row>
    <row r="8" spans="1:74" s="1" customFormat="1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04"/>
      <c r="BS8" s="17" t="s">
        <v>26</v>
      </c>
    </row>
    <row r="9" spans="1:74" s="1" customFormat="1" ht="14.45" customHeight="1">
      <c r="B9" s="20"/>
      <c r="AR9" s="20"/>
      <c r="BE9" s="204"/>
      <c r="BS9" s="17" t="s">
        <v>27</v>
      </c>
    </row>
    <row r="10" spans="1:74" s="1" customFormat="1" ht="12" customHeight="1">
      <c r="B10" s="20"/>
      <c r="D10" s="27" t="s">
        <v>28</v>
      </c>
      <c r="AK10" s="27" t="s">
        <v>29</v>
      </c>
      <c r="AN10" s="25" t="s">
        <v>1</v>
      </c>
      <c r="AR10" s="20"/>
      <c r="BE10" s="204"/>
      <c r="BS10" s="17" t="s">
        <v>18</v>
      </c>
    </row>
    <row r="11" spans="1:74" s="1" customFormat="1" ht="18.399999999999999" customHeight="1">
      <c r="B11" s="20"/>
      <c r="E11" s="25" t="s">
        <v>30</v>
      </c>
      <c r="AK11" s="27" t="s">
        <v>31</v>
      </c>
      <c r="AN11" s="25" t="s">
        <v>1</v>
      </c>
      <c r="AR11" s="20"/>
      <c r="BE11" s="204"/>
      <c r="BS11" s="17" t="s">
        <v>18</v>
      </c>
    </row>
    <row r="12" spans="1:74" s="1" customFormat="1" ht="6.95" customHeight="1">
      <c r="B12" s="20"/>
      <c r="AR12" s="20"/>
      <c r="BE12" s="204"/>
      <c r="BS12" s="17" t="s">
        <v>18</v>
      </c>
    </row>
    <row r="13" spans="1:74" s="1" customFormat="1" ht="12" customHeight="1">
      <c r="B13" s="20"/>
      <c r="D13" s="27" t="s">
        <v>32</v>
      </c>
      <c r="AK13" s="27" t="s">
        <v>29</v>
      </c>
      <c r="AN13" s="29" t="s">
        <v>33</v>
      </c>
      <c r="AR13" s="20"/>
      <c r="BE13" s="204"/>
      <c r="BS13" s="17" t="s">
        <v>18</v>
      </c>
    </row>
    <row r="14" spans="1:74" ht="12.75">
      <c r="B14" s="20"/>
      <c r="E14" s="209" t="s">
        <v>33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7" t="s">
        <v>31</v>
      </c>
      <c r="AN14" s="29" t="s">
        <v>33</v>
      </c>
      <c r="AR14" s="20"/>
      <c r="BE14" s="204"/>
      <c r="BS14" s="17" t="s">
        <v>18</v>
      </c>
    </row>
    <row r="15" spans="1:74" s="1" customFormat="1" ht="6.95" customHeight="1">
      <c r="B15" s="20"/>
      <c r="AR15" s="20"/>
      <c r="BE15" s="204"/>
      <c r="BS15" s="17" t="s">
        <v>3</v>
      </c>
    </row>
    <row r="16" spans="1:74" s="1" customFormat="1" ht="12" customHeight="1">
      <c r="B16" s="20"/>
      <c r="D16" s="27" t="s">
        <v>34</v>
      </c>
      <c r="AK16" s="27" t="s">
        <v>29</v>
      </c>
      <c r="AN16" s="25" t="s">
        <v>1</v>
      </c>
      <c r="AR16" s="20"/>
      <c r="BE16" s="204"/>
      <c r="BS16" s="17" t="s">
        <v>3</v>
      </c>
    </row>
    <row r="17" spans="1:71" s="1" customFormat="1" ht="18.399999999999999" customHeight="1">
      <c r="B17" s="20"/>
      <c r="E17" s="25" t="s">
        <v>35</v>
      </c>
      <c r="AK17" s="27" t="s">
        <v>31</v>
      </c>
      <c r="AN17" s="25" t="s">
        <v>1</v>
      </c>
      <c r="AR17" s="20"/>
      <c r="BE17" s="204"/>
      <c r="BS17" s="17" t="s">
        <v>36</v>
      </c>
    </row>
    <row r="18" spans="1:71" s="1" customFormat="1" ht="6.95" customHeight="1">
      <c r="B18" s="20"/>
      <c r="AR18" s="20"/>
      <c r="BE18" s="204"/>
      <c r="BS18" s="17" t="s">
        <v>6</v>
      </c>
    </row>
    <row r="19" spans="1:71" s="1" customFormat="1" ht="12" customHeight="1">
      <c r="B19" s="20"/>
      <c r="D19" s="27" t="s">
        <v>37</v>
      </c>
      <c r="AK19" s="27" t="s">
        <v>29</v>
      </c>
      <c r="AN19" s="25" t="s">
        <v>1</v>
      </c>
      <c r="AR19" s="20"/>
      <c r="BE19" s="204"/>
      <c r="BS19" s="17" t="s">
        <v>6</v>
      </c>
    </row>
    <row r="20" spans="1:71" s="1" customFormat="1" ht="18.399999999999999" customHeight="1">
      <c r="B20" s="20"/>
      <c r="E20" s="25" t="s">
        <v>35</v>
      </c>
      <c r="AK20" s="27" t="s">
        <v>31</v>
      </c>
      <c r="AN20" s="25" t="s">
        <v>1</v>
      </c>
      <c r="AR20" s="20"/>
      <c r="BE20" s="204"/>
      <c r="BS20" s="17" t="s">
        <v>36</v>
      </c>
    </row>
    <row r="21" spans="1:71" s="1" customFormat="1" ht="6.95" customHeight="1">
      <c r="B21" s="20"/>
      <c r="AR21" s="20"/>
      <c r="BE21" s="204"/>
    </row>
    <row r="22" spans="1:71" s="1" customFormat="1" ht="12" customHeight="1">
      <c r="B22" s="20"/>
      <c r="D22" s="27" t="s">
        <v>38</v>
      </c>
      <c r="AR22" s="20"/>
      <c r="BE22" s="204"/>
    </row>
    <row r="23" spans="1:71" s="1" customFormat="1" ht="16.5" customHeight="1">
      <c r="B23" s="20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20"/>
      <c r="BE23" s="204"/>
    </row>
    <row r="24" spans="1:71" s="1" customFormat="1" ht="6.95" customHeight="1">
      <c r="B24" s="20"/>
      <c r="AR24" s="20"/>
      <c r="BE24" s="204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4"/>
    </row>
    <row r="26" spans="1:71" s="2" customFormat="1" ht="25.9" customHeight="1">
      <c r="A26" s="32"/>
      <c r="B26" s="33"/>
      <c r="C26" s="32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2">
        <f>ROUND(AG94,2)</f>
        <v>0</v>
      </c>
      <c r="AL26" s="213"/>
      <c r="AM26" s="213"/>
      <c r="AN26" s="213"/>
      <c r="AO26" s="213"/>
      <c r="AP26" s="32"/>
      <c r="AQ26" s="32"/>
      <c r="AR26" s="33"/>
      <c r="BE26" s="204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4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4" t="s">
        <v>40</v>
      </c>
      <c r="M28" s="214"/>
      <c r="N28" s="214"/>
      <c r="O28" s="214"/>
      <c r="P28" s="214"/>
      <c r="Q28" s="32"/>
      <c r="R28" s="32"/>
      <c r="S28" s="32"/>
      <c r="T28" s="32"/>
      <c r="U28" s="32"/>
      <c r="V28" s="32"/>
      <c r="W28" s="214" t="s">
        <v>41</v>
      </c>
      <c r="X28" s="214"/>
      <c r="Y28" s="214"/>
      <c r="Z28" s="214"/>
      <c r="AA28" s="214"/>
      <c r="AB28" s="214"/>
      <c r="AC28" s="214"/>
      <c r="AD28" s="214"/>
      <c r="AE28" s="214"/>
      <c r="AF28" s="32"/>
      <c r="AG28" s="32"/>
      <c r="AH28" s="32"/>
      <c r="AI28" s="32"/>
      <c r="AJ28" s="32"/>
      <c r="AK28" s="214" t="s">
        <v>42</v>
      </c>
      <c r="AL28" s="214"/>
      <c r="AM28" s="214"/>
      <c r="AN28" s="214"/>
      <c r="AO28" s="214"/>
      <c r="AP28" s="32"/>
      <c r="AQ28" s="32"/>
      <c r="AR28" s="33"/>
      <c r="BE28" s="204"/>
    </row>
    <row r="29" spans="1:71" s="3" customFormat="1" ht="14.45" customHeight="1">
      <c r="B29" s="37"/>
      <c r="D29" s="27" t="s">
        <v>43</v>
      </c>
      <c r="F29" s="27" t="s">
        <v>44</v>
      </c>
      <c r="L29" s="217">
        <v>0.21</v>
      </c>
      <c r="M29" s="216"/>
      <c r="N29" s="216"/>
      <c r="O29" s="216"/>
      <c r="P29" s="216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2)</f>
        <v>0</v>
      </c>
      <c r="AL29" s="216"/>
      <c r="AM29" s="216"/>
      <c r="AN29" s="216"/>
      <c r="AO29" s="216"/>
      <c r="AR29" s="37"/>
      <c r="BE29" s="205"/>
    </row>
    <row r="30" spans="1:71" s="3" customFormat="1" ht="14.45" customHeight="1">
      <c r="B30" s="37"/>
      <c r="F30" s="27" t="s">
        <v>45</v>
      </c>
      <c r="L30" s="217">
        <v>0.15</v>
      </c>
      <c r="M30" s="216"/>
      <c r="N30" s="216"/>
      <c r="O30" s="216"/>
      <c r="P30" s="21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2)</f>
        <v>0</v>
      </c>
      <c r="AL30" s="216"/>
      <c r="AM30" s="216"/>
      <c r="AN30" s="216"/>
      <c r="AO30" s="216"/>
      <c r="AR30" s="37"/>
      <c r="BE30" s="205"/>
    </row>
    <row r="31" spans="1:71" s="3" customFormat="1" ht="14.45" hidden="1" customHeight="1">
      <c r="B31" s="37"/>
      <c r="F31" s="27" t="s">
        <v>46</v>
      </c>
      <c r="L31" s="217">
        <v>0.21</v>
      </c>
      <c r="M31" s="216"/>
      <c r="N31" s="216"/>
      <c r="O31" s="216"/>
      <c r="P31" s="216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7"/>
      <c r="BE31" s="205"/>
    </row>
    <row r="32" spans="1:71" s="3" customFormat="1" ht="14.45" hidden="1" customHeight="1">
      <c r="B32" s="37"/>
      <c r="F32" s="27" t="s">
        <v>47</v>
      </c>
      <c r="L32" s="217">
        <v>0.15</v>
      </c>
      <c r="M32" s="216"/>
      <c r="N32" s="216"/>
      <c r="O32" s="216"/>
      <c r="P32" s="216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7"/>
      <c r="BE32" s="205"/>
    </row>
    <row r="33" spans="1:57" s="3" customFormat="1" ht="14.45" hidden="1" customHeight="1">
      <c r="B33" s="37"/>
      <c r="F33" s="27" t="s">
        <v>48</v>
      </c>
      <c r="L33" s="217">
        <v>0</v>
      </c>
      <c r="M33" s="216"/>
      <c r="N33" s="216"/>
      <c r="O33" s="216"/>
      <c r="P33" s="21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7"/>
      <c r="BE33" s="205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4"/>
    </row>
    <row r="35" spans="1:57" s="2" customFormat="1" ht="25.9" customHeight="1">
      <c r="A35" s="32"/>
      <c r="B35" s="33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18" t="s">
        <v>51</v>
      </c>
      <c r="Y35" s="219"/>
      <c r="Z35" s="219"/>
      <c r="AA35" s="219"/>
      <c r="AB35" s="219"/>
      <c r="AC35" s="40"/>
      <c r="AD35" s="40"/>
      <c r="AE35" s="40"/>
      <c r="AF35" s="40"/>
      <c r="AG35" s="40"/>
      <c r="AH35" s="40"/>
      <c r="AI35" s="40"/>
      <c r="AJ35" s="40"/>
      <c r="AK35" s="220">
        <f>SUM(AK26:AK33)</f>
        <v>0</v>
      </c>
      <c r="AL35" s="219"/>
      <c r="AM35" s="219"/>
      <c r="AN35" s="219"/>
      <c r="AO35" s="221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52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53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54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55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54</v>
      </c>
      <c r="AI60" s="35"/>
      <c r="AJ60" s="35"/>
      <c r="AK60" s="35"/>
      <c r="AL60" s="35"/>
      <c r="AM60" s="45" t="s">
        <v>55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56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57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54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55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54</v>
      </c>
      <c r="AI75" s="35"/>
      <c r="AJ75" s="35"/>
      <c r="AK75" s="35"/>
      <c r="AL75" s="35"/>
      <c r="AM75" s="45" t="s">
        <v>55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58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655/18_2</v>
      </c>
      <c r="AR84" s="51"/>
    </row>
    <row r="85" spans="1:91" s="5" customFormat="1" ht="36.950000000000003" customHeight="1">
      <c r="B85" s="52"/>
      <c r="C85" s="53" t="s">
        <v>16</v>
      </c>
      <c r="L85" s="222" t="str">
        <f>K6</f>
        <v>Polní cesta C19 v k.ú. Čistá u Rakovníka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22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24</v>
      </c>
      <c r="AJ87" s="32"/>
      <c r="AK87" s="32"/>
      <c r="AL87" s="32"/>
      <c r="AM87" s="224" t="str">
        <f>IF(AN8= "","",AN8)</f>
        <v>20. 9. 2018</v>
      </c>
      <c r="AN87" s="224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28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SPÚ ČR Pobočka Rakovník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34</v>
      </c>
      <c r="AJ89" s="32"/>
      <c r="AK89" s="32"/>
      <c r="AL89" s="32"/>
      <c r="AM89" s="225" t="str">
        <f>IF(E17="","",E17)</f>
        <v>NDCon s.r.o.</v>
      </c>
      <c r="AN89" s="226"/>
      <c r="AO89" s="226"/>
      <c r="AP89" s="226"/>
      <c r="AQ89" s="32"/>
      <c r="AR89" s="33"/>
      <c r="AS89" s="227" t="s">
        <v>59</v>
      </c>
      <c r="AT89" s="22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32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37</v>
      </c>
      <c r="AJ90" s="32"/>
      <c r="AK90" s="32"/>
      <c r="AL90" s="32"/>
      <c r="AM90" s="225" t="str">
        <f>IF(E20="","",E20)</f>
        <v>NDCon s.r.o.</v>
      </c>
      <c r="AN90" s="226"/>
      <c r="AO90" s="226"/>
      <c r="AP90" s="226"/>
      <c r="AQ90" s="32"/>
      <c r="AR90" s="33"/>
      <c r="AS90" s="229"/>
      <c r="AT90" s="23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9"/>
      <c r="AT91" s="23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1" t="s">
        <v>60</v>
      </c>
      <c r="D92" s="232"/>
      <c r="E92" s="232"/>
      <c r="F92" s="232"/>
      <c r="G92" s="232"/>
      <c r="H92" s="60"/>
      <c r="I92" s="233" t="s">
        <v>61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4" t="s">
        <v>62</v>
      </c>
      <c r="AH92" s="232"/>
      <c r="AI92" s="232"/>
      <c r="AJ92" s="232"/>
      <c r="AK92" s="232"/>
      <c r="AL92" s="232"/>
      <c r="AM92" s="232"/>
      <c r="AN92" s="233" t="s">
        <v>63</v>
      </c>
      <c r="AO92" s="232"/>
      <c r="AP92" s="235"/>
      <c r="AQ92" s="61" t="s">
        <v>64</v>
      </c>
      <c r="AR92" s="33"/>
      <c r="AS92" s="62" t="s">
        <v>65</v>
      </c>
      <c r="AT92" s="63" t="s">
        <v>66</v>
      </c>
      <c r="AU92" s="63" t="s">
        <v>67</v>
      </c>
      <c r="AV92" s="63" t="s">
        <v>68</v>
      </c>
      <c r="AW92" s="63" t="s">
        <v>69</v>
      </c>
      <c r="AX92" s="63" t="s">
        <v>70</v>
      </c>
      <c r="AY92" s="63" t="s">
        <v>71</v>
      </c>
      <c r="AZ92" s="63" t="s">
        <v>72</v>
      </c>
      <c r="BA92" s="63" t="s">
        <v>73</v>
      </c>
      <c r="BB92" s="63" t="s">
        <v>74</v>
      </c>
      <c r="BC92" s="63" t="s">
        <v>75</v>
      </c>
      <c r="BD92" s="64" t="s">
        <v>76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77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9">
        <f>ROUND(SUM(AG95:AG96),2)</f>
        <v>0</v>
      </c>
      <c r="AH94" s="239"/>
      <c r="AI94" s="239"/>
      <c r="AJ94" s="239"/>
      <c r="AK94" s="239"/>
      <c r="AL94" s="239"/>
      <c r="AM94" s="239"/>
      <c r="AN94" s="240">
        <f>SUM(AG94,AT94)</f>
        <v>0</v>
      </c>
      <c r="AO94" s="240"/>
      <c r="AP94" s="240"/>
      <c r="AQ94" s="72" t="s">
        <v>1</v>
      </c>
      <c r="AR94" s="68"/>
      <c r="AS94" s="73">
        <f>ROUND(SUM(AS95:AS96),2)</f>
        <v>0</v>
      </c>
      <c r="AT94" s="74">
        <f>ROUND(SUM(AV94:AW94),2)</f>
        <v>0</v>
      </c>
      <c r="AU94" s="75">
        <f>ROUND(SUM(AU95:AU96),5)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78</v>
      </c>
      <c r="BT94" s="77" t="s">
        <v>79</v>
      </c>
      <c r="BU94" s="78" t="s">
        <v>80</v>
      </c>
      <c r="BV94" s="77" t="s">
        <v>81</v>
      </c>
      <c r="BW94" s="77" t="s">
        <v>4</v>
      </c>
      <c r="BX94" s="77" t="s">
        <v>82</v>
      </c>
      <c r="CL94" s="77" t="s">
        <v>1</v>
      </c>
    </row>
    <row r="95" spans="1:91" s="7" customFormat="1" ht="24.75" customHeight="1">
      <c r="A95" s="79" t="s">
        <v>83</v>
      </c>
      <c r="B95" s="80"/>
      <c r="C95" s="81"/>
      <c r="D95" s="238" t="s">
        <v>84</v>
      </c>
      <c r="E95" s="238"/>
      <c r="F95" s="238"/>
      <c r="G95" s="238"/>
      <c r="H95" s="238"/>
      <c r="I95" s="82"/>
      <c r="J95" s="238" t="s">
        <v>85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6">
        <f>'655-18_2-0 - Vedlejší a o...'!J30</f>
        <v>0</v>
      </c>
      <c r="AH95" s="237"/>
      <c r="AI95" s="237"/>
      <c r="AJ95" s="237"/>
      <c r="AK95" s="237"/>
      <c r="AL95" s="237"/>
      <c r="AM95" s="237"/>
      <c r="AN95" s="236">
        <f>SUM(AG95,AT95)</f>
        <v>0</v>
      </c>
      <c r="AO95" s="237"/>
      <c r="AP95" s="237"/>
      <c r="AQ95" s="83" t="s">
        <v>86</v>
      </c>
      <c r="AR95" s="80"/>
      <c r="AS95" s="84">
        <v>0</v>
      </c>
      <c r="AT95" s="85">
        <f>ROUND(SUM(AV95:AW95),2)</f>
        <v>0</v>
      </c>
      <c r="AU95" s="86">
        <f>'655-18_2-0 - Vedlejší a o...'!P121</f>
        <v>0</v>
      </c>
      <c r="AV95" s="85">
        <f>'655-18_2-0 - Vedlejší a o...'!J33</f>
        <v>0</v>
      </c>
      <c r="AW95" s="85">
        <f>'655-18_2-0 - Vedlejší a o...'!J34</f>
        <v>0</v>
      </c>
      <c r="AX95" s="85">
        <f>'655-18_2-0 - Vedlejší a o...'!J35</f>
        <v>0</v>
      </c>
      <c r="AY95" s="85">
        <f>'655-18_2-0 - Vedlejší a o...'!J36</f>
        <v>0</v>
      </c>
      <c r="AZ95" s="85">
        <f>'655-18_2-0 - Vedlejší a o...'!F33</f>
        <v>0</v>
      </c>
      <c r="BA95" s="85">
        <f>'655-18_2-0 - Vedlejší a o...'!F34</f>
        <v>0</v>
      </c>
      <c r="BB95" s="85">
        <f>'655-18_2-0 - Vedlejší a o...'!F35</f>
        <v>0</v>
      </c>
      <c r="BC95" s="85">
        <f>'655-18_2-0 - Vedlejší a o...'!F36</f>
        <v>0</v>
      </c>
      <c r="BD95" s="87">
        <f>'655-18_2-0 - Vedlejší a o...'!F37</f>
        <v>0</v>
      </c>
      <c r="BT95" s="88" t="s">
        <v>21</v>
      </c>
      <c r="BV95" s="88" t="s">
        <v>81</v>
      </c>
      <c r="BW95" s="88" t="s">
        <v>87</v>
      </c>
      <c r="BX95" s="88" t="s">
        <v>4</v>
      </c>
      <c r="CL95" s="88" t="s">
        <v>1</v>
      </c>
      <c r="CM95" s="88" t="s">
        <v>88</v>
      </c>
    </row>
    <row r="96" spans="1:91" s="7" customFormat="1" ht="24.75" customHeight="1">
      <c r="A96" s="79" t="s">
        <v>83</v>
      </c>
      <c r="B96" s="80"/>
      <c r="C96" s="81"/>
      <c r="D96" s="238" t="s">
        <v>89</v>
      </c>
      <c r="E96" s="238"/>
      <c r="F96" s="238"/>
      <c r="G96" s="238"/>
      <c r="H96" s="238"/>
      <c r="I96" s="82"/>
      <c r="J96" s="238" t="s">
        <v>90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8"/>
      <c r="AG96" s="236">
        <f>'655-18_2-1 - SO 101 Polní...'!J30</f>
        <v>0</v>
      </c>
      <c r="AH96" s="237"/>
      <c r="AI96" s="237"/>
      <c r="AJ96" s="237"/>
      <c r="AK96" s="237"/>
      <c r="AL96" s="237"/>
      <c r="AM96" s="237"/>
      <c r="AN96" s="236">
        <f>SUM(AG96,AT96)</f>
        <v>0</v>
      </c>
      <c r="AO96" s="237"/>
      <c r="AP96" s="237"/>
      <c r="AQ96" s="83" t="s">
        <v>86</v>
      </c>
      <c r="AR96" s="80"/>
      <c r="AS96" s="89">
        <v>0</v>
      </c>
      <c r="AT96" s="90">
        <f>ROUND(SUM(AV96:AW96),2)</f>
        <v>0</v>
      </c>
      <c r="AU96" s="91">
        <f>'655-18_2-1 - SO 101 Polní...'!P125</f>
        <v>0</v>
      </c>
      <c r="AV96" s="90">
        <f>'655-18_2-1 - SO 101 Polní...'!J33</f>
        <v>0</v>
      </c>
      <c r="AW96" s="90">
        <f>'655-18_2-1 - SO 101 Polní...'!J34</f>
        <v>0</v>
      </c>
      <c r="AX96" s="90">
        <f>'655-18_2-1 - SO 101 Polní...'!J35</f>
        <v>0</v>
      </c>
      <c r="AY96" s="90">
        <f>'655-18_2-1 - SO 101 Polní...'!J36</f>
        <v>0</v>
      </c>
      <c r="AZ96" s="90">
        <f>'655-18_2-1 - SO 101 Polní...'!F33</f>
        <v>0</v>
      </c>
      <c r="BA96" s="90">
        <f>'655-18_2-1 - SO 101 Polní...'!F34</f>
        <v>0</v>
      </c>
      <c r="BB96" s="90">
        <f>'655-18_2-1 - SO 101 Polní...'!F35</f>
        <v>0</v>
      </c>
      <c r="BC96" s="90">
        <f>'655-18_2-1 - SO 101 Polní...'!F36</f>
        <v>0</v>
      </c>
      <c r="BD96" s="92">
        <f>'655-18_2-1 - SO 101 Polní...'!F37</f>
        <v>0</v>
      </c>
      <c r="BT96" s="88" t="s">
        <v>21</v>
      </c>
      <c r="BV96" s="88" t="s">
        <v>81</v>
      </c>
      <c r="BW96" s="88" t="s">
        <v>91</v>
      </c>
      <c r="BX96" s="88" t="s">
        <v>4</v>
      </c>
      <c r="CL96" s="88" t="s">
        <v>1</v>
      </c>
      <c r="CM96" s="88" t="s">
        <v>88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655-18_2-0 - Vedlejší a o...'!C2" display="/"/>
    <hyperlink ref="A96" location="'655-18_2-1 - SO 101 Polní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1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92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2" t="str">
        <f>'Rekapitulace stavby'!K6</f>
        <v>Polní cesta C19 v k.ú. Čistá u Rakovníka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93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2" t="s">
        <v>94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22</v>
      </c>
      <c r="E12" s="32"/>
      <c r="F12" s="25" t="s">
        <v>23</v>
      </c>
      <c r="G12" s="32"/>
      <c r="H12" s="32"/>
      <c r="I12" s="27" t="s">
        <v>24</v>
      </c>
      <c r="J12" s="55" t="str">
        <f>'Rekapitulace stavby'!AN8</f>
        <v>20. 9. 2018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28</v>
      </c>
      <c r="E14" s="32"/>
      <c r="F14" s="32"/>
      <c r="G14" s="32"/>
      <c r="H14" s="32"/>
      <c r="I14" s="27" t="s">
        <v>29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30</v>
      </c>
      <c r="F15" s="32"/>
      <c r="G15" s="32"/>
      <c r="H15" s="32"/>
      <c r="I15" s="27" t="s">
        <v>31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29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06"/>
      <c r="G18" s="206"/>
      <c r="H18" s="206"/>
      <c r="I18" s="27" t="s">
        <v>31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29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29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39</v>
      </c>
      <c r="E30" s="32"/>
      <c r="F30" s="32"/>
      <c r="G30" s="32"/>
      <c r="H30" s="32"/>
      <c r="I30" s="32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41</v>
      </c>
      <c r="G32" s="32"/>
      <c r="H32" s="32"/>
      <c r="I32" s="36" t="s">
        <v>40</v>
      </c>
      <c r="J32" s="36" t="s">
        <v>42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43</v>
      </c>
      <c r="E33" s="27" t="s">
        <v>44</v>
      </c>
      <c r="F33" s="99">
        <f>ROUND((SUM(BE121:BE153)),  2)</f>
        <v>0</v>
      </c>
      <c r="G33" s="32"/>
      <c r="H33" s="32"/>
      <c r="I33" s="100">
        <v>0.21</v>
      </c>
      <c r="J33" s="99">
        <f>ROUND(((SUM(BE121:BE153))*I33),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45</v>
      </c>
      <c r="F34" s="99">
        <f>ROUND((SUM(BF121:BF153)),  2)</f>
        <v>0</v>
      </c>
      <c r="G34" s="32"/>
      <c r="H34" s="32"/>
      <c r="I34" s="100">
        <v>0.15</v>
      </c>
      <c r="J34" s="99">
        <f>ROUND(((SUM(BF121:BF153))*I34),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46</v>
      </c>
      <c r="F35" s="99">
        <f>ROUND((SUM(BG121:BG153)),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47</v>
      </c>
      <c r="F36" s="99">
        <f>ROUND((SUM(BH121:BH153)),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48</v>
      </c>
      <c r="F37" s="99">
        <f>ROUND((SUM(BI121:BI153)),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49</v>
      </c>
      <c r="E39" s="60"/>
      <c r="F39" s="60"/>
      <c r="G39" s="103" t="s">
        <v>50</v>
      </c>
      <c r="H39" s="104" t="s">
        <v>51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52</v>
      </c>
      <c r="E50" s="44"/>
      <c r="F50" s="44"/>
      <c r="G50" s="43" t="s">
        <v>53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54</v>
      </c>
      <c r="E61" s="35"/>
      <c r="F61" s="107" t="s">
        <v>55</v>
      </c>
      <c r="G61" s="45" t="s">
        <v>54</v>
      </c>
      <c r="H61" s="35"/>
      <c r="I61" s="35"/>
      <c r="J61" s="108" t="s">
        <v>55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56</v>
      </c>
      <c r="E65" s="46"/>
      <c r="F65" s="46"/>
      <c r="G65" s="43" t="s">
        <v>57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54</v>
      </c>
      <c r="E76" s="35"/>
      <c r="F76" s="107" t="s">
        <v>55</v>
      </c>
      <c r="G76" s="45" t="s">
        <v>54</v>
      </c>
      <c r="H76" s="35"/>
      <c r="I76" s="35"/>
      <c r="J76" s="108" t="s">
        <v>55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2" t="str">
        <f>E7</f>
        <v>Polní cesta C19 v k.ú. Čistá u Rakovníka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93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2" t="str">
        <f>E9</f>
        <v>655/18_2-0 - Vedlejší a ostatní rozpočtové náklady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22</v>
      </c>
      <c r="D89" s="32"/>
      <c r="E89" s="32"/>
      <c r="F89" s="25" t="str">
        <f>F12</f>
        <v xml:space="preserve"> </v>
      </c>
      <c r="G89" s="32"/>
      <c r="H89" s="32"/>
      <c r="I89" s="27" t="s">
        <v>24</v>
      </c>
      <c r="J89" s="55" t="str">
        <f>IF(J12="","",J12)</f>
        <v>20. 9. 2018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28</v>
      </c>
      <c r="D91" s="32"/>
      <c r="E91" s="32"/>
      <c r="F91" s="25" t="str">
        <f>E15</f>
        <v>SPÚ ČR Pobočka Rakovník</v>
      </c>
      <c r="G91" s="32"/>
      <c r="H91" s="32"/>
      <c r="I91" s="27" t="s">
        <v>34</v>
      </c>
      <c r="J91" s="30" t="str">
        <f>E21</f>
        <v>NDCon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32</v>
      </c>
      <c r="D92" s="32"/>
      <c r="E92" s="32"/>
      <c r="F92" s="25" t="str">
        <f>IF(E18="","",E18)</f>
        <v>Vyplň údaj</v>
      </c>
      <c r="G92" s="32"/>
      <c r="H92" s="32"/>
      <c r="I92" s="27" t="s">
        <v>37</v>
      </c>
      <c r="J92" s="30" t="str">
        <f>E24</f>
        <v>NDCon s.r.o.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96</v>
      </c>
      <c r="D94" s="101"/>
      <c r="E94" s="101"/>
      <c r="F94" s="101"/>
      <c r="G94" s="101"/>
      <c r="H94" s="101"/>
      <c r="I94" s="101"/>
      <c r="J94" s="110" t="s">
        <v>97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98</v>
      </c>
      <c r="D96" s="32"/>
      <c r="E96" s="32"/>
      <c r="F96" s="32"/>
      <c r="G96" s="32"/>
      <c r="H96" s="32"/>
      <c r="I96" s="32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99</v>
      </c>
    </row>
    <row r="97" spans="1:31" s="9" customFormat="1" ht="24.95" customHeight="1">
      <c r="B97" s="112"/>
      <c r="D97" s="113" t="s">
        <v>100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10" customFormat="1" ht="19.899999999999999" customHeight="1">
      <c r="B98" s="116"/>
      <c r="D98" s="117" t="s">
        <v>101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1:31" s="10" customFormat="1" ht="19.899999999999999" customHeight="1">
      <c r="B99" s="116"/>
      <c r="D99" s="117" t="s">
        <v>102</v>
      </c>
      <c r="E99" s="118"/>
      <c r="F99" s="118"/>
      <c r="G99" s="118"/>
      <c r="H99" s="118"/>
      <c r="I99" s="118"/>
      <c r="J99" s="119">
        <f>J132</f>
        <v>0</v>
      </c>
      <c r="L99" s="116"/>
    </row>
    <row r="100" spans="1:31" s="10" customFormat="1" ht="19.899999999999999" customHeight="1">
      <c r="B100" s="116"/>
      <c r="D100" s="117" t="s">
        <v>103</v>
      </c>
      <c r="E100" s="118"/>
      <c r="F100" s="118"/>
      <c r="G100" s="118"/>
      <c r="H100" s="118"/>
      <c r="I100" s="118"/>
      <c r="J100" s="119">
        <f>J140</f>
        <v>0</v>
      </c>
      <c r="L100" s="116"/>
    </row>
    <row r="101" spans="1:31" s="10" customFormat="1" ht="19.899999999999999" customHeight="1">
      <c r="B101" s="116"/>
      <c r="D101" s="117" t="s">
        <v>104</v>
      </c>
      <c r="E101" s="118"/>
      <c r="F101" s="118"/>
      <c r="G101" s="118"/>
      <c r="H101" s="118"/>
      <c r="I101" s="118"/>
      <c r="J101" s="119">
        <f>J147</f>
        <v>0</v>
      </c>
      <c r="L101" s="116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105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42" t="str">
        <f>E7</f>
        <v>Polní cesta C19 v k.ú. Čistá u Rakovníka</v>
      </c>
      <c r="F111" s="243"/>
      <c r="G111" s="243"/>
      <c r="H111" s="243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93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22" t="str">
        <f>E9</f>
        <v>655/18_2-0 - Vedlejší a ostatní rozpočtové náklady</v>
      </c>
      <c r="F113" s="244"/>
      <c r="G113" s="244"/>
      <c r="H113" s="244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22</v>
      </c>
      <c r="D115" s="32"/>
      <c r="E115" s="32"/>
      <c r="F115" s="25" t="str">
        <f>F12</f>
        <v xml:space="preserve"> </v>
      </c>
      <c r="G115" s="32"/>
      <c r="H115" s="32"/>
      <c r="I115" s="27" t="s">
        <v>24</v>
      </c>
      <c r="J115" s="55" t="str">
        <f>IF(J12="","",J12)</f>
        <v>20. 9. 2018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28</v>
      </c>
      <c r="D117" s="32"/>
      <c r="E117" s="32"/>
      <c r="F117" s="25" t="str">
        <f>E15</f>
        <v>SPÚ ČR Pobočka Rakovník</v>
      </c>
      <c r="G117" s="32"/>
      <c r="H117" s="32"/>
      <c r="I117" s="27" t="s">
        <v>34</v>
      </c>
      <c r="J117" s="30" t="str">
        <f>E21</f>
        <v>NDCon s.r.o.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32</v>
      </c>
      <c r="D118" s="32"/>
      <c r="E118" s="32"/>
      <c r="F118" s="25" t="str">
        <f>IF(E18="","",E18)</f>
        <v>Vyplň údaj</v>
      </c>
      <c r="G118" s="32"/>
      <c r="H118" s="32"/>
      <c r="I118" s="27" t="s">
        <v>37</v>
      </c>
      <c r="J118" s="30" t="str">
        <f>E24</f>
        <v>NDCon s.r.o.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20"/>
      <c r="B120" s="121"/>
      <c r="C120" s="122" t="s">
        <v>106</v>
      </c>
      <c r="D120" s="123" t="s">
        <v>64</v>
      </c>
      <c r="E120" s="123" t="s">
        <v>60</v>
      </c>
      <c r="F120" s="123" t="s">
        <v>61</v>
      </c>
      <c r="G120" s="123" t="s">
        <v>107</v>
      </c>
      <c r="H120" s="123" t="s">
        <v>108</v>
      </c>
      <c r="I120" s="123" t="s">
        <v>109</v>
      </c>
      <c r="J120" s="123" t="s">
        <v>97</v>
      </c>
      <c r="K120" s="124" t="s">
        <v>110</v>
      </c>
      <c r="L120" s="125"/>
      <c r="M120" s="62" t="s">
        <v>1</v>
      </c>
      <c r="N120" s="63" t="s">
        <v>43</v>
      </c>
      <c r="O120" s="63" t="s">
        <v>111</v>
      </c>
      <c r="P120" s="63" t="s">
        <v>112</v>
      </c>
      <c r="Q120" s="63" t="s">
        <v>113</v>
      </c>
      <c r="R120" s="63" t="s">
        <v>114</v>
      </c>
      <c r="S120" s="63" t="s">
        <v>115</v>
      </c>
      <c r="T120" s="64" t="s">
        <v>116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9" customHeight="1">
      <c r="A121" s="32"/>
      <c r="B121" s="33"/>
      <c r="C121" s="69" t="s">
        <v>117</v>
      </c>
      <c r="D121" s="32"/>
      <c r="E121" s="32"/>
      <c r="F121" s="32"/>
      <c r="G121" s="32"/>
      <c r="H121" s="32"/>
      <c r="I121" s="32"/>
      <c r="J121" s="126">
        <f>BK121</f>
        <v>0</v>
      </c>
      <c r="K121" s="32"/>
      <c r="L121" s="33"/>
      <c r="M121" s="65"/>
      <c r="N121" s="56"/>
      <c r="O121" s="66"/>
      <c r="P121" s="127">
        <f>P122</f>
        <v>0</v>
      </c>
      <c r="Q121" s="66"/>
      <c r="R121" s="127">
        <f>R122</f>
        <v>0</v>
      </c>
      <c r="S121" s="66"/>
      <c r="T121" s="128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78</v>
      </c>
      <c r="AU121" s="17" t="s">
        <v>99</v>
      </c>
      <c r="BK121" s="129">
        <f>BK122</f>
        <v>0</v>
      </c>
    </row>
    <row r="122" spans="1:65" s="12" customFormat="1" ht="25.9" customHeight="1">
      <c r="B122" s="130"/>
      <c r="D122" s="131" t="s">
        <v>78</v>
      </c>
      <c r="E122" s="132" t="s">
        <v>118</v>
      </c>
      <c r="F122" s="132" t="s">
        <v>119</v>
      </c>
      <c r="I122" s="133"/>
      <c r="J122" s="134">
        <f>BK122</f>
        <v>0</v>
      </c>
      <c r="L122" s="130"/>
      <c r="M122" s="135"/>
      <c r="N122" s="136"/>
      <c r="O122" s="136"/>
      <c r="P122" s="137">
        <f>P123+P132+P140+P147</f>
        <v>0</v>
      </c>
      <c r="Q122" s="136"/>
      <c r="R122" s="137">
        <f>R123+R132+R140+R147</f>
        <v>0</v>
      </c>
      <c r="S122" s="136"/>
      <c r="T122" s="138">
        <f>T123+T132+T140+T147</f>
        <v>0</v>
      </c>
      <c r="AR122" s="131" t="s">
        <v>120</v>
      </c>
      <c r="AT122" s="139" t="s">
        <v>78</v>
      </c>
      <c r="AU122" s="139" t="s">
        <v>79</v>
      </c>
      <c r="AY122" s="131" t="s">
        <v>121</v>
      </c>
      <c r="BK122" s="140">
        <f>BK123+BK132+BK140+BK147</f>
        <v>0</v>
      </c>
    </row>
    <row r="123" spans="1:65" s="12" customFormat="1" ht="22.9" customHeight="1">
      <c r="B123" s="130"/>
      <c r="D123" s="131" t="s">
        <v>78</v>
      </c>
      <c r="E123" s="141" t="s">
        <v>122</v>
      </c>
      <c r="F123" s="141" t="s">
        <v>123</v>
      </c>
      <c r="I123" s="133"/>
      <c r="J123" s="142">
        <f>BK123</f>
        <v>0</v>
      </c>
      <c r="L123" s="130"/>
      <c r="M123" s="135"/>
      <c r="N123" s="136"/>
      <c r="O123" s="136"/>
      <c r="P123" s="137">
        <f>SUM(P124:P131)</f>
        <v>0</v>
      </c>
      <c r="Q123" s="136"/>
      <c r="R123" s="137">
        <f>SUM(R124:R131)</f>
        <v>0</v>
      </c>
      <c r="S123" s="136"/>
      <c r="T123" s="138">
        <f>SUM(T124:T131)</f>
        <v>0</v>
      </c>
      <c r="AR123" s="131" t="s">
        <v>120</v>
      </c>
      <c r="AT123" s="139" t="s">
        <v>78</v>
      </c>
      <c r="AU123" s="139" t="s">
        <v>21</v>
      </c>
      <c r="AY123" s="131" t="s">
        <v>121</v>
      </c>
      <c r="BK123" s="140">
        <f>SUM(BK124:BK131)</f>
        <v>0</v>
      </c>
    </row>
    <row r="124" spans="1:65" s="2" customFormat="1" ht="16.5" customHeight="1">
      <c r="A124" s="32"/>
      <c r="B124" s="143"/>
      <c r="C124" s="144" t="s">
        <v>21</v>
      </c>
      <c r="D124" s="144" t="s">
        <v>124</v>
      </c>
      <c r="E124" s="145" t="s">
        <v>125</v>
      </c>
      <c r="F124" s="146" t="s">
        <v>126</v>
      </c>
      <c r="G124" s="147" t="s">
        <v>127</v>
      </c>
      <c r="H124" s="148">
        <v>1</v>
      </c>
      <c r="I124" s="149"/>
      <c r="J124" s="150">
        <f>ROUND(I124*H124,2)</f>
        <v>0</v>
      </c>
      <c r="K124" s="146" t="s">
        <v>128</v>
      </c>
      <c r="L124" s="33"/>
      <c r="M124" s="151" t="s">
        <v>1</v>
      </c>
      <c r="N124" s="152" t="s">
        <v>44</v>
      </c>
      <c r="O124" s="58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5" t="s">
        <v>129</v>
      </c>
      <c r="AT124" s="155" t="s">
        <v>124</v>
      </c>
      <c r="AU124" s="155" t="s">
        <v>88</v>
      </c>
      <c r="AY124" s="17" t="s">
        <v>121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7" t="s">
        <v>21</v>
      </c>
      <c r="BK124" s="156">
        <f>ROUND(I124*H124,2)</f>
        <v>0</v>
      </c>
      <c r="BL124" s="17" t="s">
        <v>129</v>
      </c>
      <c r="BM124" s="155" t="s">
        <v>130</v>
      </c>
    </row>
    <row r="125" spans="1:65" s="2" customFormat="1" ht="11.25">
      <c r="A125" s="32"/>
      <c r="B125" s="33"/>
      <c r="C125" s="32"/>
      <c r="D125" s="157" t="s">
        <v>131</v>
      </c>
      <c r="E125" s="32"/>
      <c r="F125" s="158" t="s">
        <v>126</v>
      </c>
      <c r="G125" s="32"/>
      <c r="H125" s="32"/>
      <c r="I125" s="159"/>
      <c r="J125" s="32"/>
      <c r="K125" s="32"/>
      <c r="L125" s="33"/>
      <c r="M125" s="160"/>
      <c r="N125" s="161"/>
      <c r="O125" s="58"/>
      <c r="P125" s="58"/>
      <c r="Q125" s="58"/>
      <c r="R125" s="58"/>
      <c r="S125" s="58"/>
      <c r="T125" s="5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131</v>
      </c>
      <c r="AU125" s="17" t="s">
        <v>88</v>
      </c>
    </row>
    <row r="126" spans="1:65" s="2" customFormat="1" ht="19.5">
      <c r="A126" s="32"/>
      <c r="B126" s="33"/>
      <c r="C126" s="32"/>
      <c r="D126" s="157" t="s">
        <v>132</v>
      </c>
      <c r="E126" s="32"/>
      <c r="F126" s="162" t="s">
        <v>133</v>
      </c>
      <c r="G126" s="32"/>
      <c r="H126" s="32"/>
      <c r="I126" s="159"/>
      <c r="J126" s="32"/>
      <c r="K126" s="32"/>
      <c r="L126" s="33"/>
      <c r="M126" s="160"/>
      <c r="N126" s="161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132</v>
      </c>
      <c r="AU126" s="17" t="s">
        <v>88</v>
      </c>
    </row>
    <row r="127" spans="1:65" s="2" customFormat="1" ht="16.5" customHeight="1">
      <c r="A127" s="32"/>
      <c r="B127" s="143"/>
      <c r="C127" s="144" t="s">
        <v>88</v>
      </c>
      <c r="D127" s="144" t="s">
        <v>124</v>
      </c>
      <c r="E127" s="145" t="s">
        <v>134</v>
      </c>
      <c r="F127" s="146" t="s">
        <v>135</v>
      </c>
      <c r="G127" s="147" t="s">
        <v>127</v>
      </c>
      <c r="H127" s="148">
        <v>1</v>
      </c>
      <c r="I127" s="149"/>
      <c r="J127" s="150">
        <f>ROUND(I127*H127,2)</f>
        <v>0</v>
      </c>
      <c r="K127" s="146" t="s">
        <v>128</v>
      </c>
      <c r="L127" s="33"/>
      <c r="M127" s="151" t="s">
        <v>1</v>
      </c>
      <c r="N127" s="152" t="s">
        <v>44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129</v>
      </c>
      <c r="AT127" s="155" t="s">
        <v>124</v>
      </c>
      <c r="AU127" s="155" t="s">
        <v>88</v>
      </c>
      <c r="AY127" s="17" t="s">
        <v>121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21</v>
      </c>
      <c r="BK127" s="156">
        <f>ROUND(I127*H127,2)</f>
        <v>0</v>
      </c>
      <c r="BL127" s="17" t="s">
        <v>129</v>
      </c>
      <c r="BM127" s="155" t="s">
        <v>136</v>
      </c>
    </row>
    <row r="128" spans="1:65" s="2" customFormat="1" ht="11.25">
      <c r="A128" s="32"/>
      <c r="B128" s="33"/>
      <c r="C128" s="32"/>
      <c r="D128" s="157" t="s">
        <v>131</v>
      </c>
      <c r="E128" s="32"/>
      <c r="F128" s="158" t="s">
        <v>135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131</v>
      </c>
      <c r="AU128" s="17" t="s">
        <v>88</v>
      </c>
    </row>
    <row r="129" spans="1:65" s="2" customFormat="1" ht="29.25">
      <c r="A129" s="32"/>
      <c r="B129" s="33"/>
      <c r="C129" s="32"/>
      <c r="D129" s="157" t="s">
        <v>132</v>
      </c>
      <c r="E129" s="32"/>
      <c r="F129" s="162" t="s">
        <v>137</v>
      </c>
      <c r="G129" s="32"/>
      <c r="H129" s="32"/>
      <c r="I129" s="159"/>
      <c r="J129" s="32"/>
      <c r="K129" s="32"/>
      <c r="L129" s="33"/>
      <c r="M129" s="160"/>
      <c r="N129" s="161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132</v>
      </c>
      <c r="AU129" s="17" t="s">
        <v>88</v>
      </c>
    </row>
    <row r="130" spans="1:65" s="2" customFormat="1" ht="16.5" customHeight="1">
      <c r="A130" s="32"/>
      <c r="B130" s="143"/>
      <c r="C130" s="144" t="s">
        <v>138</v>
      </c>
      <c r="D130" s="144" t="s">
        <v>124</v>
      </c>
      <c r="E130" s="145" t="s">
        <v>139</v>
      </c>
      <c r="F130" s="146" t="s">
        <v>140</v>
      </c>
      <c r="G130" s="147" t="s">
        <v>127</v>
      </c>
      <c r="H130" s="148">
        <v>1</v>
      </c>
      <c r="I130" s="149"/>
      <c r="J130" s="150">
        <f>ROUND(I130*H130,2)</f>
        <v>0</v>
      </c>
      <c r="K130" s="146" t="s">
        <v>128</v>
      </c>
      <c r="L130" s="33"/>
      <c r="M130" s="151" t="s">
        <v>1</v>
      </c>
      <c r="N130" s="152" t="s">
        <v>44</v>
      </c>
      <c r="O130" s="58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129</v>
      </c>
      <c r="AT130" s="155" t="s">
        <v>124</v>
      </c>
      <c r="AU130" s="155" t="s">
        <v>88</v>
      </c>
      <c r="AY130" s="17" t="s">
        <v>121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21</v>
      </c>
      <c r="BK130" s="156">
        <f>ROUND(I130*H130,2)</f>
        <v>0</v>
      </c>
      <c r="BL130" s="17" t="s">
        <v>129</v>
      </c>
      <c r="BM130" s="155" t="s">
        <v>141</v>
      </c>
    </row>
    <row r="131" spans="1:65" s="2" customFormat="1" ht="11.25">
      <c r="A131" s="32"/>
      <c r="B131" s="33"/>
      <c r="C131" s="32"/>
      <c r="D131" s="157" t="s">
        <v>131</v>
      </c>
      <c r="E131" s="32"/>
      <c r="F131" s="158" t="s">
        <v>142</v>
      </c>
      <c r="G131" s="32"/>
      <c r="H131" s="32"/>
      <c r="I131" s="159"/>
      <c r="J131" s="32"/>
      <c r="K131" s="32"/>
      <c r="L131" s="33"/>
      <c r="M131" s="160"/>
      <c r="N131" s="161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131</v>
      </c>
      <c r="AU131" s="17" t="s">
        <v>88</v>
      </c>
    </row>
    <row r="132" spans="1:65" s="12" customFormat="1" ht="22.9" customHeight="1">
      <c r="B132" s="130"/>
      <c r="D132" s="131" t="s">
        <v>78</v>
      </c>
      <c r="E132" s="141" t="s">
        <v>143</v>
      </c>
      <c r="F132" s="141" t="s">
        <v>144</v>
      </c>
      <c r="I132" s="133"/>
      <c r="J132" s="142">
        <f>BK132</f>
        <v>0</v>
      </c>
      <c r="L132" s="130"/>
      <c r="M132" s="135"/>
      <c r="N132" s="136"/>
      <c r="O132" s="136"/>
      <c r="P132" s="137">
        <f>SUM(P133:P139)</f>
        <v>0</v>
      </c>
      <c r="Q132" s="136"/>
      <c r="R132" s="137">
        <f>SUM(R133:R139)</f>
        <v>0</v>
      </c>
      <c r="S132" s="136"/>
      <c r="T132" s="138">
        <f>SUM(T133:T139)</f>
        <v>0</v>
      </c>
      <c r="AR132" s="131" t="s">
        <v>120</v>
      </c>
      <c r="AT132" s="139" t="s">
        <v>78</v>
      </c>
      <c r="AU132" s="139" t="s">
        <v>21</v>
      </c>
      <c r="AY132" s="131" t="s">
        <v>121</v>
      </c>
      <c r="BK132" s="140">
        <f>SUM(BK133:BK139)</f>
        <v>0</v>
      </c>
    </row>
    <row r="133" spans="1:65" s="2" customFormat="1" ht="16.5" customHeight="1">
      <c r="A133" s="32"/>
      <c r="B133" s="143"/>
      <c r="C133" s="144" t="s">
        <v>145</v>
      </c>
      <c r="D133" s="144" t="s">
        <v>124</v>
      </c>
      <c r="E133" s="145" t="s">
        <v>146</v>
      </c>
      <c r="F133" s="146" t="s">
        <v>144</v>
      </c>
      <c r="G133" s="147" t="s">
        <v>127</v>
      </c>
      <c r="H133" s="148">
        <v>1</v>
      </c>
      <c r="I133" s="149"/>
      <c r="J133" s="150">
        <f>ROUND(I133*H133,2)</f>
        <v>0</v>
      </c>
      <c r="K133" s="146" t="s">
        <v>128</v>
      </c>
      <c r="L133" s="33"/>
      <c r="M133" s="151" t="s">
        <v>1</v>
      </c>
      <c r="N133" s="152" t="s">
        <v>44</v>
      </c>
      <c r="O133" s="58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129</v>
      </c>
      <c r="AT133" s="155" t="s">
        <v>124</v>
      </c>
      <c r="AU133" s="155" t="s">
        <v>88</v>
      </c>
      <c r="AY133" s="17" t="s">
        <v>121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7" t="s">
        <v>21</v>
      </c>
      <c r="BK133" s="156">
        <f>ROUND(I133*H133,2)</f>
        <v>0</v>
      </c>
      <c r="BL133" s="17" t="s">
        <v>129</v>
      </c>
      <c r="BM133" s="155" t="s">
        <v>147</v>
      </c>
    </row>
    <row r="134" spans="1:65" s="2" customFormat="1" ht="11.25">
      <c r="A134" s="32"/>
      <c r="B134" s="33"/>
      <c r="C134" s="32"/>
      <c r="D134" s="157" t="s">
        <v>131</v>
      </c>
      <c r="E134" s="32"/>
      <c r="F134" s="158" t="s">
        <v>144</v>
      </c>
      <c r="G134" s="32"/>
      <c r="H134" s="32"/>
      <c r="I134" s="159"/>
      <c r="J134" s="32"/>
      <c r="K134" s="32"/>
      <c r="L134" s="33"/>
      <c r="M134" s="160"/>
      <c r="N134" s="161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131</v>
      </c>
      <c r="AU134" s="17" t="s">
        <v>88</v>
      </c>
    </row>
    <row r="135" spans="1:65" s="2" customFormat="1" ht="16.5" customHeight="1">
      <c r="A135" s="32"/>
      <c r="B135" s="143"/>
      <c r="C135" s="144" t="s">
        <v>120</v>
      </c>
      <c r="D135" s="144" t="s">
        <v>124</v>
      </c>
      <c r="E135" s="145" t="s">
        <v>148</v>
      </c>
      <c r="F135" s="146" t="s">
        <v>149</v>
      </c>
      <c r="G135" s="147" t="s">
        <v>127</v>
      </c>
      <c r="H135" s="148">
        <v>1</v>
      </c>
      <c r="I135" s="149"/>
      <c r="J135" s="150">
        <f>ROUND(I135*H135,2)</f>
        <v>0</v>
      </c>
      <c r="K135" s="146" t="s">
        <v>1</v>
      </c>
      <c r="L135" s="33"/>
      <c r="M135" s="151" t="s">
        <v>1</v>
      </c>
      <c r="N135" s="152" t="s">
        <v>44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129</v>
      </c>
      <c r="AT135" s="155" t="s">
        <v>124</v>
      </c>
      <c r="AU135" s="155" t="s">
        <v>88</v>
      </c>
      <c r="AY135" s="17" t="s">
        <v>121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21</v>
      </c>
      <c r="BK135" s="156">
        <f>ROUND(I135*H135,2)</f>
        <v>0</v>
      </c>
      <c r="BL135" s="17" t="s">
        <v>129</v>
      </c>
      <c r="BM135" s="155" t="s">
        <v>150</v>
      </c>
    </row>
    <row r="136" spans="1:65" s="2" customFormat="1" ht="19.5">
      <c r="A136" s="32"/>
      <c r="B136" s="33"/>
      <c r="C136" s="32"/>
      <c r="D136" s="157" t="s">
        <v>131</v>
      </c>
      <c r="E136" s="32"/>
      <c r="F136" s="158" t="s">
        <v>151</v>
      </c>
      <c r="G136" s="32"/>
      <c r="H136" s="32"/>
      <c r="I136" s="159"/>
      <c r="J136" s="32"/>
      <c r="K136" s="32"/>
      <c r="L136" s="33"/>
      <c r="M136" s="160"/>
      <c r="N136" s="161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131</v>
      </c>
      <c r="AU136" s="17" t="s">
        <v>88</v>
      </c>
    </row>
    <row r="137" spans="1:65" s="2" customFormat="1" ht="16.5" customHeight="1">
      <c r="A137" s="32"/>
      <c r="B137" s="143"/>
      <c r="C137" s="144" t="s">
        <v>152</v>
      </c>
      <c r="D137" s="144" t="s">
        <v>124</v>
      </c>
      <c r="E137" s="145" t="s">
        <v>153</v>
      </c>
      <c r="F137" s="146" t="s">
        <v>154</v>
      </c>
      <c r="G137" s="147" t="s">
        <v>127</v>
      </c>
      <c r="H137" s="148">
        <v>1</v>
      </c>
      <c r="I137" s="149"/>
      <c r="J137" s="150">
        <f>ROUND(I137*H137,2)</f>
        <v>0</v>
      </c>
      <c r="K137" s="146" t="s">
        <v>1</v>
      </c>
      <c r="L137" s="33"/>
      <c r="M137" s="151" t="s">
        <v>1</v>
      </c>
      <c r="N137" s="152" t="s">
        <v>44</v>
      </c>
      <c r="O137" s="58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129</v>
      </c>
      <c r="AT137" s="155" t="s">
        <v>124</v>
      </c>
      <c r="AU137" s="155" t="s">
        <v>88</v>
      </c>
      <c r="AY137" s="17" t="s">
        <v>121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7" t="s">
        <v>21</v>
      </c>
      <c r="BK137" s="156">
        <f>ROUND(I137*H137,2)</f>
        <v>0</v>
      </c>
      <c r="BL137" s="17" t="s">
        <v>129</v>
      </c>
      <c r="BM137" s="155" t="s">
        <v>155</v>
      </c>
    </row>
    <row r="138" spans="1:65" s="2" customFormat="1" ht="11.25">
      <c r="A138" s="32"/>
      <c r="B138" s="33"/>
      <c r="C138" s="32"/>
      <c r="D138" s="157" t="s">
        <v>131</v>
      </c>
      <c r="E138" s="32"/>
      <c r="F138" s="158" t="s">
        <v>156</v>
      </c>
      <c r="G138" s="32"/>
      <c r="H138" s="32"/>
      <c r="I138" s="159"/>
      <c r="J138" s="32"/>
      <c r="K138" s="32"/>
      <c r="L138" s="33"/>
      <c r="M138" s="160"/>
      <c r="N138" s="161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131</v>
      </c>
      <c r="AU138" s="17" t="s">
        <v>88</v>
      </c>
    </row>
    <row r="139" spans="1:65" s="2" customFormat="1" ht="29.25">
      <c r="A139" s="32"/>
      <c r="B139" s="33"/>
      <c r="C139" s="32"/>
      <c r="D139" s="157" t="s">
        <v>132</v>
      </c>
      <c r="E139" s="32"/>
      <c r="F139" s="162" t="s">
        <v>157</v>
      </c>
      <c r="G139" s="32"/>
      <c r="H139" s="32"/>
      <c r="I139" s="159"/>
      <c r="J139" s="32"/>
      <c r="K139" s="32"/>
      <c r="L139" s="33"/>
      <c r="M139" s="160"/>
      <c r="N139" s="161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132</v>
      </c>
      <c r="AU139" s="17" t="s">
        <v>88</v>
      </c>
    </row>
    <row r="140" spans="1:65" s="12" customFormat="1" ht="22.9" customHeight="1">
      <c r="B140" s="130"/>
      <c r="D140" s="131" t="s">
        <v>78</v>
      </c>
      <c r="E140" s="141" t="s">
        <v>158</v>
      </c>
      <c r="F140" s="141" t="s">
        <v>159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SUM(P141:P146)</f>
        <v>0</v>
      </c>
      <c r="Q140" s="136"/>
      <c r="R140" s="137">
        <f>SUM(R141:R146)</f>
        <v>0</v>
      </c>
      <c r="S140" s="136"/>
      <c r="T140" s="138">
        <f>SUM(T141:T146)</f>
        <v>0</v>
      </c>
      <c r="AR140" s="131" t="s">
        <v>120</v>
      </c>
      <c r="AT140" s="139" t="s">
        <v>78</v>
      </c>
      <c r="AU140" s="139" t="s">
        <v>21</v>
      </c>
      <c r="AY140" s="131" t="s">
        <v>121</v>
      </c>
      <c r="BK140" s="140">
        <f>SUM(BK141:BK146)</f>
        <v>0</v>
      </c>
    </row>
    <row r="141" spans="1:65" s="2" customFormat="1" ht="16.5" customHeight="1">
      <c r="A141" s="32"/>
      <c r="B141" s="143"/>
      <c r="C141" s="144" t="s">
        <v>160</v>
      </c>
      <c r="D141" s="144" t="s">
        <v>124</v>
      </c>
      <c r="E141" s="145" t="s">
        <v>161</v>
      </c>
      <c r="F141" s="146" t="s">
        <v>162</v>
      </c>
      <c r="G141" s="147" t="s">
        <v>127</v>
      </c>
      <c r="H141" s="148">
        <v>1</v>
      </c>
      <c r="I141" s="149"/>
      <c r="J141" s="150">
        <f>ROUND(I141*H141,2)</f>
        <v>0</v>
      </c>
      <c r="K141" s="146" t="s">
        <v>128</v>
      </c>
      <c r="L141" s="33"/>
      <c r="M141" s="151" t="s">
        <v>1</v>
      </c>
      <c r="N141" s="152" t="s">
        <v>44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129</v>
      </c>
      <c r="AT141" s="155" t="s">
        <v>124</v>
      </c>
      <c r="AU141" s="155" t="s">
        <v>88</v>
      </c>
      <c r="AY141" s="17" t="s">
        <v>121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21</v>
      </c>
      <c r="BK141" s="156">
        <f>ROUND(I141*H141,2)</f>
        <v>0</v>
      </c>
      <c r="BL141" s="17" t="s">
        <v>129</v>
      </c>
      <c r="BM141" s="155" t="s">
        <v>163</v>
      </c>
    </row>
    <row r="142" spans="1:65" s="2" customFormat="1" ht="19.5">
      <c r="A142" s="32"/>
      <c r="B142" s="33"/>
      <c r="C142" s="32"/>
      <c r="D142" s="157" t="s">
        <v>131</v>
      </c>
      <c r="E142" s="32"/>
      <c r="F142" s="158" t="s">
        <v>164</v>
      </c>
      <c r="G142" s="32"/>
      <c r="H142" s="32"/>
      <c r="I142" s="159"/>
      <c r="J142" s="32"/>
      <c r="K142" s="32"/>
      <c r="L142" s="33"/>
      <c r="M142" s="160"/>
      <c r="N142" s="161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131</v>
      </c>
      <c r="AU142" s="17" t="s">
        <v>88</v>
      </c>
    </row>
    <row r="143" spans="1:65" s="2" customFormat="1" ht="16.5" customHeight="1">
      <c r="A143" s="32"/>
      <c r="B143" s="143"/>
      <c r="C143" s="144" t="s">
        <v>165</v>
      </c>
      <c r="D143" s="144" t="s">
        <v>124</v>
      </c>
      <c r="E143" s="145" t="s">
        <v>166</v>
      </c>
      <c r="F143" s="146" t="s">
        <v>167</v>
      </c>
      <c r="G143" s="147" t="s">
        <v>168</v>
      </c>
      <c r="H143" s="148">
        <v>4</v>
      </c>
      <c r="I143" s="149"/>
      <c r="J143" s="150">
        <f>ROUND(I143*H143,2)</f>
        <v>0</v>
      </c>
      <c r="K143" s="146" t="s">
        <v>128</v>
      </c>
      <c r="L143" s="33"/>
      <c r="M143" s="151" t="s">
        <v>1</v>
      </c>
      <c r="N143" s="152" t="s">
        <v>44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129</v>
      </c>
      <c r="AT143" s="155" t="s">
        <v>124</v>
      </c>
      <c r="AU143" s="155" t="s">
        <v>88</v>
      </c>
      <c r="AY143" s="17" t="s">
        <v>121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21</v>
      </c>
      <c r="BK143" s="156">
        <f>ROUND(I143*H143,2)</f>
        <v>0</v>
      </c>
      <c r="BL143" s="17" t="s">
        <v>129</v>
      </c>
      <c r="BM143" s="155" t="s">
        <v>169</v>
      </c>
    </row>
    <row r="144" spans="1:65" s="2" customFormat="1" ht="11.25">
      <c r="A144" s="32"/>
      <c r="B144" s="33"/>
      <c r="C144" s="32"/>
      <c r="D144" s="157" t="s">
        <v>131</v>
      </c>
      <c r="E144" s="32"/>
      <c r="F144" s="158" t="s">
        <v>167</v>
      </c>
      <c r="G144" s="32"/>
      <c r="H144" s="32"/>
      <c r="I144" s="159"/>
      <c r="J144" s="32"/>
      <c r="K144" s="32"/>
      <c r="L144" s="33"/>
      <c r="M144" s="160"/>
      <c r="N144" s="161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131</v>
      </c>
      <c r="AU144" s="17" t="s">
        <v>88</v>
      </c>
    </row>
    <row r="145" spans="1:65" s="2" customFormat="1" ht="16.5" customHeight="1">
      <c r="A145" s="32"/>
      <c r="B145" s="143"/>
      <c r="C145" s="144" t="s">
        <v>170</v>
      </c>
      <c r="D145" s="144" t="s">
        <v>124</v>
      </c>
      <c r="E145" s="145" t="s">
        <v>171</v>
      </c>
      <c r="F145" s="146" t="s">
        <v>172</v>
      </c>
      <c r="G145" s="147" t="s">
        <v>127</v>
      </c>
      <c r="H145" s="148">
        <v>1</v>
      </c>
      <c r="I145" s="149"/>
      <c r="J145" s="150">
        <f>ROUND(I145*H145,2)</f>
        <v>0</v>
      </c>
      <c r="K145" s="146" t="s">
        <v>128</v>
      </c>
      <c r="L145" s="33"/>
      <c r="M145" s="151" t="s">
        <v>1</v>
      </c>
      <c r="N145" s="152" t="s">
        <v>44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129</v>
      </c>
      <c r="AT145" s="155" t="s">
        <v>124</v>
      </c>
      <c r="AU145" s="155" t="s">
        <v>88</v>
      </c>
      <c r="AY145" s="17" t="s">
        <v>121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21</v>
      </c>
      <c r="BK145" s="156">
        <f>ROUND(I145*H145,2)</f>
        <v>0</v>
      </c>
      <c r="BL145" s="17" t="s">
        <v>129</v>
      </c>
      <c r="BM145" s="155" t="s">
        <v>173</v>
      </c>
    </row>
    <row r="146" spans="1:65" s="2" customFormat="1" ht="11.25">
      <c r="A146" s="32"/>
      <c r="B146" s="33"/>
      <c r="C146" s="32"/>
      <c r="D146" s="157" t="s">
        <v>131</v>
      </c>
      <c r="E146" s="32"/>
      <c r="F146" s="158" t="s">
        <v>172</v>
      </c>
      <c r="G146" s="32"/>
      <c r="H146" s="32"/>
      <c r="I146" s="159"/>
      <c r="J146" s="32"/>
      <c r="K146" s="32"/>
      <c r="L146" s="33"/>
      <c r="M146" s="160"/>
      <c r="N146" s="161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131</v>
      </c>
      <c r="AU146" s="17" t="s">
        <v>88</v>
      </c>
    </row>
    <row r="147" spans="1:65" s="12" customFormat="1" ht="22.9" customHeight="1">
      <c r="B147" s="130"/>
      <c r="D147" s="131" t="s">
        <v>78</v>
      </c>
      <c r="E147" s="141" t="s">
        <v>174</v>
      </c>
      <c r="F147" s="141" t="s">
        <v>175</v>
      </c>
      <c r="I147" s="133"/>
      <c r="J147" s="142">
        <f>BK147</f>
        <v>0</v>
      </c>
      <c r="L147" s="130"/>
      <c r="M147" s="135"/>
      <c r="N147" s="136"/>
      <c r="O147" s="136"/>
      <c r="P147" s="137">
        <f>SUM(P148:P153)</f>
        <v>0</v>
      </c>
      <c r="Q147" s="136"/>
      <c r="R147" s="137">
        <f>SUM(R148:R153)</f>
        <v>0</v>
      </c>
      <c r="S147" s="136"/>
      <c r="T147" s="138">
        <f>SUM(T148:T153)</f>
        <v>0</v>
      </c>
      <c r="AR147" s="131" t="s">
        <v>120</v>
      </c>
      <c r="AT147" s="139" t="s">
        <v>78</v>
      </c>
      <c r="AU147" s="139" t="s">
        <v>21</v>
      </c>
      <c r="AY147" s="131" t="s">
        <v>121</v>
      </c>
      <c r="BK147" s="140">
        <f>SUM(BK148:BK153)</f>
        <v>0</v>
      </c>
    </row>
    <row r="148" spans="1:65" s="2" customFormat="1" ht="16.5" customHeight="1">
      <c r="A148" s="32"/>
      <c r="B148" s="143"/>
      <c r="C148" s="144" t="s">
        <v>26</v>
      </c>
      <c r="D148" s="144" t="s">
        <v>124</v>
      </c>
      <c r="E148" s="145" t="s">
        <v>176</v>
      </c>
      <c r="F148" s="146" t="s">
        <v>177</v>
      </c>
      <c r="G148" s="147" t="s">
        <v>127</v>
      </c>
      <c r="H148" s="148">
        <v>1</v>
      </c>
      <c r="I148" s="149"/>
      <c r="J148" s="150">
        <f>ROUND(I148*H148,2)</f>
        <v>0</v>
      </c>
      <c r="K148" s="146" t="s">
        <v>178</v>
      </c>
      <c r="L148" s="33"/>
      <c r="M148" s="151" t="s">
        <v>1</v>
      </c>
      <c r="N148" s="152" t="s">
        <v>44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129</v>
      </c>
      <c r="AT148" s="155" t="s">
        <v>124</v>
      </c>
      <c r="AU148" s="155" t="s">
        <v>88</v>
      </c>
      <c r="AY148" s="17" t="s">
        <v>121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21</v>
      </c>
      <c r="BK148" s="156">
        <f>ROUND(I148*H148,2)</f>
        <v>0</v>
      </c>
      <c r="BL148" s="17" t="s">
        <v>129</v>
      </c>
      <c r="BM148" s="155" t="s">
        <v>179</v>
      </c>
    </row>
    <row r="149" spans="1:65" s="2" customFormat="1" ht="11.25">
      <c r="A149" s="32"/>
      <c r="B149" s="33"/>
      <c r="C149" s="32"/>
      <c r="D149" s="157" t="s">
        <v>131</v>
      </c>
      <c r="E149" s="32"/>
      <c r="F149" s="158" t="s">
        <v>180</v>
      </c>
      <c r="G149" s="32"/>
      <c r="H149" s="32"/>
      <c r="I149" s="159"/>
      <c r="J149" s="32"/>
      <c r="K149" s="32"/>
      <c r="L149" s="33"/>
      <c r="M149" s="160"/>
      <c r="N149" s="161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131</v>
      </c>
      <c r="AU149" s="17" t="s">
        <v>88</v>
      </c>
    </row>
    <row r="150" spans="1:65" s="2" customFormat="1" ht="29.25">
      <c r="A150" s="32"/>
      <c r="B150" s="33"/>
      <c r="C150" s="32"/>
      <c r="D150" s="157" t="s">
        <v>132</v>
      </c>
      <c r="E150" s="32"/>
      <c r="F150" s="162" t="s">
        <v>181</v>
      </c>
      <c r="G150" s="32"/>
      <c r="H150" s="32"/>
      <c r="I150" s="159"/>
      <c r="J150" s="32"/>
      <c r="K150" s="32"/>
      <c r="L150" s="33"/>
      <c r="M150" s="160"/>
      <c r="N150" s="161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132</v>
      </c>
      <c r="AU150" s="17" t="s">
        <v>88</v>
      </c>
    </row>
    <row r="151" spans="1:65" s="2" customFormat="1" ht="16.5" customHeight="1">
      <c r="A151" s="32"/>
      <c r="B151" s="143"/>
      <c r="C151" s="144" t="s">
        <v>182</v>
      </c>
      <c r="D151" s="144" t="s">
        <v>124</v>
      </c>
      <c r="E151" s="145" t="s">
        <v>183</v>
      </c>
      <c r="F151" s="146" t="s">
        <v>184</v>
      </c>
      <c r="G151" s="147" t="s">
        <v>127</v>
      </c>
      <c r="H151" s="148">
        <v>1</v>
      </c>
      <c r="I151" s="149"/>
      <c r="J151" s="150">
        <f>ROUND(I151*H151,2)</f>
        <v>0</v>
      </c>
      <c r="K151" s="146" t="s">
        <v>178</v>
      </c>
      <c r="L151" s="33"/>
      <c r="M151" s="151" t="s">
        <v>1</v>
      </c>
      <c r="N151" s="152" t="s">
        <v>44</v>
      </c>
      <c r="O151" s="58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129</v>
      </c>
      <c r="AT151" s="155" t="s">
        <v>124</v>
      </c>
      <c r="AU151" s="155" t="s">
        <v>88</v>
      </c>
      <c r="AY151" s="17" t="s">
        <v>121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7" t="s">
        <v>21</v>
      </c>
      <c r="BK151" s="156">
        <f>ROUND(I151*H151,2)</f>
        <v>0</v>
      </c>
      <c r="BL151" s="17" t="s">
        <v>129</v>
      </c>
      <c r="BM151" s="155" t="s">
        <v>185</v>
      </c>
    </row>
    <row r="152" spans="1:65" s="2" customFormat="1" ht="19.5">
      <c r="A152" s="32"/>
      <c r="B152" s="33"/>
      <c r="C152" s="32"/>
      <c r="D152" s="157" t="s">
        <v>131</v>
      </c>
      <c r="E152" s="32"/>
      <c r="F152" s="158" t="s">
        <v>186</v>
      </c>
      <c r="G152" s="32"/>
      <c r="H152" s="32"/>
      <c r="I152" s="159"/>
      <c r="J152" s="32"/>
      <c r="K152" s="32"/>
      <c r="L152" s="33"/>
      <c r="M152" s="160"/>
      <c r="N152" s="161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131</v>
      </c>
      <c r="AU152" s="17" t="s">
        <v>88</v>
      </c>
    </row>
    <row r="153" spans="1:65" s="2" customFormat="1" ht="19.5">
      <c r="A153" s="32"/>
      <c r="B153" s="33"/>
      <c r="C153" s="32"/>
      <c r="D153" s="157" t="s">
        <v>132</v>
      </c>
      <c r="E153" s="32"/>
      <c r="F153" s="162" t="s">
        <v>187</v>
      </c>
      <c r="G153" s="32"/>
      <c r="H153" s="32"/>
      <c r="I153" s="159"/>
      <c r="J153" s="32"/>
      <c r="K153" s="32"/>
      <c r="L153" s="33"/>
      <c r="M153" s="163"/>
      <c r="N153" s="164"/>
      <c r="O153" s="165"/>
      <c r="P153" s="165"/>
      <c r="Q153" s="165"/>
      <c r="R153" s="165"/>
      <c r="S153" s="165"/>
      <c r="T153" s="166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132</v>
      </c>
      <c r="AU153" s="17" t="s">
        <v>88</v>
      </c>
    </row>
    <row r="154" spans="1:65" s="2" customFormat="1" ht="6.95" customHeight="1">
      <c r="A154" s="32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33"/>
      <c r="M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</sheetData>
  <autoFilter ref="C120:K15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1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92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2" t="str">
        <f>'Rekapitulace stavby'!K6</f>
        <v>Polní cesta C19 v k.ú. Čistá u Rakovníka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93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2" t="s">
        <v>188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22</v>
      </c>
      <c r="E12" s="32"/>
      <c r="F12" s="25" t="s">
        <v>23</v>
      </c>
      <c r="G12" s="32"/>
      <c r="H12" s="32"/>
      <c r="I12" s="27" t="s">
        <v>24</v>
      </c>
      <c r="J12" s="55" t="str">
        <f>'Rekapitulace stavby'!AN8</f>
        <v>20. 9. 2018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28</v>
      </c>
      <c r="E14" s="32"/>
      <c r="F14" s="32"/>
      <c r="G14" s="32"/>
      <c r="H14" s="32"/>
      <c r="I14" s="27" t="s">
        <v>29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30</v>
      </c>
      <c r="F15" s="32"/>
      <c r="G15" s="32"/>
      <c r="H15" s="32"/>
      <c r="I15" s="27" t="s">
        <v>31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29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06"/>
      <c r="G18" s="206"/>
      <c r="H18" s="206"/>
      <c r="I18" s="27" t="s">
        <v>31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29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29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39</v>
      </c>
      <c r="E30" s="32"/>
      <c r="F30" s="32"/>
      <c r="G30" s="32"/>
      <c r="H30" s="32"/>
      <c r="I30" s="32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41</v>
      </c>
      <c r="G32" s="32"/>
      <c r="H32" s="32"/>
      <c r="I32" s="36" t="s">
        <v>40</v>
      </c>
      <c r="J32" s="36" t="s">
        <v>42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43</v>
      </c>
      <c r="E33" s="27" t="s">
        <v>44</v>
      </c>
      <c r="F33" s="99">
        <f>ROUND((SUM(BE125:BE274)),  2)</f>
        <v>0</v>
      </c>
      <c r="G33" s="32"/>
      <c r="H33" s="32"/>
      <c r="I33" s="100">
        <v>0.21</v>
      </c>
      <c r="J33" s="99">
        <f>ROUND(((SUM(BE125:BE274))*I33),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45</v>
      </c>
      <c r="F34" s="99">
        <f>ROUND((SUM(BF125:BF274)),  2)</f>
        <v>0</v>
      </c>
      <c r="G34" s="32"/>
      <c r="H34" s="32"/>
      <c r="I34" s="100">
        <v>0.15</v>
      </c>
      <c r="J34" s="99">
        <f>ROUND(((SUM(BF125:BF274))*I34),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46</v>
      </c>
      <c r="F35" s="99">
        <f>ROUND((SUM(BG125:BG274)),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47</v>
      </c>
      <c r="F36" s="99">
        <f>ROUND((SUM(BH125:BH274)),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48</v>
      </c>
      <c r="F37" s="99">
        <f>ROUND((SUM(BI125:BI274)),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49</v>
      </c>
      <c r="E39" s="60"/>
      <c r="F39" s="60"/>
      <c r="G39" s="103" t="s">
        <v>50</v>
      </c>
      <c r="H39" s="104" t="s">
        <v>51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52</v>
      </c>
      <c r="E50" s="44"/>
      <c r="F50" s="44"/>
      <c r="G50" s="43" t="s">
        <v>53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54</v>
      </c>
      <c r="E61" s="35"/>
      <c r="F61" s="107" t="s">
        <v>55</v>
      </c>
      <c r="G61" s="45" t="s">
        <v>54</v>
      </c>
      <c r="H61" s="35"/>
      <c r="I61" s="35"/>
      <c r="J61" s="108" t="s">
        <v>55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56</v>
      </c>
      <c r="E65" s="46"/>
      <c r="F65" s="46"/>
      <c r="G65" s="43" t="s">
        <v>57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54</v>
      </c>
      <c r="E76" s="35"/>
      <c r="F76" s="107" t="s">
        <v>55</v>
      </c>
      <c r="G76" s="45" t="s">
        <v>54</v>
      </c>
      <c r="H76" s="35"/>
      <c r="I76" s="35"/>
      <c r="J76" s="108" t="s">
        <v>55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2" t="str">
        <f>E7</f>
        <v>Polní cesta C19 v k.ú. Čistá u Rakovníka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93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2" t="str">
        <f>E9</f>
        <v>655/18_2-1 - SO 101 Polní cesta C19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22</v>
      </c>
      <c r="D89" s="32"/>
      <c r="E89" s="32"/>
      <c r="F89" s="25" t="str">
        <f>F12</f>
        <v xml:space="preserve"> </v>
      </c>
      <c r="G89" s="32"/>
      <c r="H89" s="32"/>
      <c r="I89" s="27" t="s">
        <v>24</v>
      </c>
      <c r="J89" s="55" t="str">
        <f>IF(J12="","",J12)</f>
        <v>20. 9. 2018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28</v>
      </c>
      <c r="D91" s="32"/>
      <c r="E91" s="32"/>
      <c r="F91" s="25" t="str">
        <f>E15</f>
        <v>SPÚ ČR Pobočka Rakovník</v>
      </c>
      <c r="G91" s="32"/>
      <c r="H91" s="32"/>
      <c r="I91" s="27" t="s">
        <v>34</v>
      </c>
      <c r="J91" s="30" t="str">
        <f>E21</f>
        <v>NDCon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32</v>
      </c>
      <c r="D92" s="32"/>
      <c r="E92" s="32"/>
      <c r="F92" s="25" t="str">
        <f>IF(E18="","",E18)</f>
        <v>Vyplň údaj</v>
      </c>
      <c r="G92" s="32"/>
      <c r="H92" s="32"/>
      <c r="I92" s="27" t="s">
        <v>37</v>
      </c>
      <c r="J92" s="30" t="str">
        <f>E24</f>
        <v>NDCon s.r.o.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96</v>
      </c>
      <c r="D94" s="101"/>
      <c r="E94" s="101"/>
      <c r="F94" s="101"/>
      <c r="G94" s="101"/>
      <c r="H94" s="101"/>
      <c r="I94" s="101"/>
      <c r="J94" s="110" t="s">
        <v>97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98</v>
      </c>
      <c r="D96" s="32"/>
      <c r="E96" s="32"/>
      <c r="F96" s="32"/>
      <c r="G96" s="32"/>
      <c r="H96" s="32"/>
      <c r="I96" s="32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99</v>
      </c>
    </row>
    <row r="97" spans="1:31" s="9" customFormat="1" ht="24.95" customHeight="1">
      <c r="B97" s="112"/>
      <c r="D97" s="113" t="s">
        <v>189</v>
      </c>
      <c r="E97" s="114"/>
      <c r="F97" s="114"/>
      <c r="G97" s="114"/>
      <c r="H97" s="114"/>
      <c r="I97" s="114"/>
      <c r="J97" s="115">
        <f>J126</f>
        <v>0</v>
      </c>
      <c r="L97" s="112"/>
    </row>
    <row r="98" spans="1:31" s="10" customFormat="1" ht="19.899999999999999" customHeight="1">
      <c r="B98" s="116"/>
      <c r="D98" s="117" t="s">
        <v>190</v>
      </c>
      <c r="E98" s="118"/>
      <c r="F98" s="118"/>
      <c r="G98" s="118"/>
      <c r="H98" s="118"/>
      <c r="I98" s="118"/>
      <c r="J98" s="119">
        <f>J127</f>
        <v>0</v>
      </c>
      <c r="L98" s="116"/>
    </row>
    <row r="99" spans="1:31" s="10" customFormat="1" ht="19.899999999999999" customHeight="1">
      <c r="B99" s="116"/>
      <c r="D99" s="117" t="s">
        <v>191</v>
      </c>
      <c r="E99" s="118"/>
      <c r="F99" s="118"/>
      <c r="G99" s="118"/>
      <c r="H99" s="118"/>
      <c r="I99" s="118"/>
      <c r="J99" s="119">
        <f>J179</f>
        <v>0</v>
      </c>
      <c r="L99" s="116"/>
    </row>
    <row r="100" spans="1:31" s="10" customFormat="1" ht="19.899999999999999" customHeight="1">
      <c r="B100" s="116"/>
      <c r="D100" s="117" t="s">
        <v>192</v>
      </c>
      <c r="E100" s="118"/>
      <c r="F100" s="118"/>
      <c r="G100" s="118"/>
      <c r="H100" s="118"/>
      <c r="I100" s="118"/>
      <c r="J100" s="119">
        <f>J184</f>
        <v>0</v>
      </c>
      <c r="L100" s="116"/>
    </row>
    <row r="101" spans="1:31" s="10" customFormat="1" ht="19.899999999999999" customHeight="1">
      <c r="B101" s="116"/>
      <c r="D101" s="117" t="s">
        <v>193</v>
      </c>
      <c r="E101" s="118"/>
      <c r="F101" s="118"/>
      <c r="G101" s="118"/>
      <c r="H101" s="118"/>
      <c r="I101" s="118"/>
      <c r="J101" s="119">
        <f>J220</f>
        <v>0</v>
      </c>
      <c r="L101" s="116"/>
    </row>
    <row r="102" spans="1:31" s="10" customFormat="1" ht="19.899999999999999" customHeight="1">
      <c r="B102" s="116"/>
      <c r="D102" s="117" t="s">
        <v>194</v>
      </c>
      <c r="E102" s="118"/>
      <c r="F102" s="118"/>
      <c r="G102" s="118"/>
      <c r="H102" s="118"/>
      <c r="I102" s="118"/>
      <c r="J102" s="119">
        <f>J257</f>
        <v>0</v>
      </c>
      <c r="L102" s="116"/>
    </row>
    <row r="103" spans="1:31" s="10" customFormat="1" ht="19.899999999999999" customHeight="1">
      <c r="B103" s="116"/>
      <c r="D103" s="117" t="s">
        <v>195</v>
      </c>
      <c r="E103" s="118"/>
      <c r="F103" s="118"/>
      <c r="G103" s="118"/>
      <c r="H103" s="118"/>
      <c r="I103" s="118"/>
      <c r="J103" s="119">
        <f>J261</f>
        <v>0</v>
      </c>
      <c r="L103" s="116"/>
    </row>
    <row r="104" spans="1:31" s="9" customFormat="1" ht="24.95" customHeight="1">
      <c r="B104" s="112"/>
      <c r="D104" s="113" t="s">
        <v>196</v>
      </c>
      <c r="E104" s="114"/>
      <c r="F104" s="114"/>
      <c r="G104" s="114"/>
      <c r="H104" s="114"/>
      <c r="I104" s="114"/>
      <c r="J104" s="115">
        <f>J264</f>
        <v>0</v>
      </c>
      <c r="L104" s="112"/>
    </row>
    <row r="105" spans="1:31" s="10" customFormat="1" ht="19.899999999999999" customHeight="1">
      <c r="B105" s="116"/>
      <c r="D105" s="117" t="s">
        <v>197</v>
      </c>
      <c r="E105" s="118"/>
      <c r="F105" s="118"/>
      <c r="G105" s="118"/>
      <c r="H105" s="118"/>
      <c r="I105" s="118"/>
      <c r="J105" s="119">
        <f>J265</f>
        <v>0</v>
      </c>
      <c r="L105" s="116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5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>
      <c r="A112" s="32"/>
      <c r="B112" s="33"/>
      <c r="C112" s="21" t="s">
        <v>105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42" t="str">
        <f>E7</f>
        <v>Polní cesta C19 v k.ú. Čistá u Rakovníka</v>
      </c>
      <c r="F115" s="243"/>
      <c r="G115" s="243"/>
      <c r="H115" s="243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93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22" t="str">
        <f>E9</f>
        <v>655/18_2-1 - SO 101 Polní cesta C19</v>
      </c>
      <c r="F117" s="244"/>
      <c r="G117" s="244"/>
      <c r="H117" s="244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22</v>
      </c>
      <c r="D119" s="32"/>
      <c r="E119" s="32"/>
      <c r="F119" s="25" t="str">
        <f>F12</f>
        <v xml:space="preserve"> </v>
      </c>
      <c r="G119" s="32"/>
      <c r="H119" s="32"/>
      <c r="I119" s="27" t="s">
        <v>24</v>
      </c>
      <c r="J119" s="55" t="str">
        <f>IF(J12="","",J12)</f>
        <v>20. 9. 2018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28</v>
      </c>
      <c r="D121" s="32"/>
      <c r="E121" s="32"/>
      <c r="F121" s="25" t="str">
        <f>E15</f>
        <v>SPÚ ČR Pobočka Rakovník</v>
      </c>
      <c r="G121" s="32"/>
      <c r="H121" s="32"/>
      <c r="I121" s="27" t="s">
        <v>34</v>
      </c>
      <c r="J121" s="30" t="str">
        <f>E21</f>
        <v>NDCon s.r.o.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32</v>
      </c>
      <c r="D122" s="32"/>
      <c r="E122" s="32"/>
      <c r="F122" s="25" t="str">
        <f>IF(E18="","",E18)</f>
        <v>Vyplň údaj</v>
      </c>
      <c r="G122" s="32"/>
      <c r="H122" s="32"/>
      <c r="I122" s="27" t="s">
        <v>37</v>
      </c>
      <c r="J122" s="30" t="str">
        <f>E24</f>
        <v>NDCon s.r.o.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0"/>
      <c r="B124" s="121"/>
      <c r="C124" s="122" t="s">
        <v>106</v>
      </c>
      <c r="D124" s="123" t="s">
        <v>64</v>
      </c>
      <c r="E124" s="123" t="s">
        <v>60</v>
      </c>
      <c r="F124" s="123" t="s">
        <v>61</v>
      </c>
      <c r="G124" s="123" t="s">
        <v>107</v>
      </c>
      <c r="H124" s="123" t="s">
        <v>108</v>
      </c>
      <c r="I124" s="123" t="s">
        <v>109</v>
      </c>
      <c r="J124" s="123" t="s">
        <v>97</v>
      </c>
      <c r="K124" s="124" t="s">
        <v>110</v>
      </c>
      <c r="L124" s="125"/>
      <c r="M124" s="62" t="s">
        <v>1</v>
      </c>
      <c r="N124" s="63" t="s">
        <v>43</v>
      </c>
      <c r="O124" s="63" t="s">
        <v>111</v>
      </c>
      <c r="P124" s="63" t="s">
        <v>112</v>
      </c>
      <c r="Q124" s="63" t="s">
        <v>113</v>
      </c>
      <c r="R124" s="63" t="s">
        <v>114</v>
      </c>
      <c r="S124" s="63" t="s">
        <v>115</v>
      </c>
      <c r="T124" s="64" t="s">
        <v>116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9" customHeight="1">
      <c r="A125" s="32"/>
      <c r="B125" s="33"/>
      <c r="C125" s="69" t="s">
        <v>117</v>
      </c>
      <c r="D125" s="32"/>
      <c r="E125" s="32"/>
      <c r="F125" s="32"/>
      <c r="G125" s="32"/>
      <c r="H125" s="32"/>
      <c r="I125" s="32"/>
      <c r="J125" s="126">
        <f>BK125</f>
        <v>0</v>
      </c>
      <c r="K125" s="32"/>
      <c r="L125" s="33"/>
      <c r="M125" s="65"/>
      <c r="N125" s="56"/>
      <c r="O125" s="66"/>
      <c r="P125" s="127">
        <f>P126+P264</f>
        <v>0</v>
      </c>
      <c r="Q125" s="66"/>
      <c r="R125" s="127">
        <f>R126+R264</f>
        <v>2722.1549218000005</v>
      </c>
      <c r="S125" s="66"/>
      <c r="T125" s="128">
        <f>T126+T264</f>
        <v>448.6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78</v>
      </c>
      <c r="AU125" s="17" t="s">
        <v>99</v>
      </c>
      <c r="BK125" s="129">
        <f>BK126+BK264</f>
        <v>0</v>
      </c>
    </row>
    <row r="126" spans="1:65" s="12" customFormat="1" ht="25.9" customHeight="1">
      <c r="B126" s="130"/>
      <c r="D126" s="131" t="s">
        <v>78</v>
      </c>
      <c r="E126" s="132" t="s">
        <v>198</v>
      </c>
      <c r="F126" s="132" t="s">
        <v>199</v>
      </c>
      <c r="I126" s="133"/>
      <c r="J126" s="134">
        <f>BK126</f>
        <v>0</v>
      </c>
      <c r="L126" s="130"/>
      <c r="M126" s="135"/>
      <c r="N126" s="136"/>
      <c r="O126" s="136"/>
      <c r="P126" s="137">
        <f>P127+P179+P184+P220+P257+P261</f>
        <v>0</v>
      </c>
      <c r="Q126" s="136"/>
      <c r="R126" s="137">
        <f>R127+R179+R184+R220+R257+R261</f>
        <v>2713.1159218000003</v>
      </c>
      <c r="S126" s="136"/>
      <c r="T126" s="138">
        <f>T127+T179+T184+T220+T257+T261</f>
        <v>448.6</v>
      </c>
      <c r="AR126" s="131" t="s">
        <v>21</v>
      </c>
      <c r="AT126" s="139" t="s">
        <v>78</v>
      </c>
      <c r="AU126" s="139" t="s">
        <v>79</v>
      </c>
      <c r="AY126" s="131" t="s">
        <v>121</v>
      </c>
      <c r="BK126" s="140">
        <f>BK127+BK179+BK184+BK220+BK257+BK261</f>
        <v>0</v>
      </c>
    </row>
    <row r="127" spans="1:65" s="12" customFormat="1" ht="22.9" customHeight="1">
      <c r="B127" s="130"/>
      <c r="D127" s="131" t="s">
        <v>78</v>
      </c>
      <c r="E127" s="141" t="s">
        <v>21</v>
      </c>
      <c r="F127" s="141" t="s">
        <v>200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SUM(P128:P178)</f>
        <v>0</v>
      </c>
      <c r="Q127" s="136"/>
      <c r="R127" s="137">
        <f>SUM(R128:R178)</f>
        <v>0</v>
      </c>
      <c r="S127" s="136"/>
      <c r="T127" s="138">
        <f>SUM(T128:T178)</f>
        <v>0</v>
      </c>
      <c r="AR127" s="131" t="s">
        <v>21</v>
      </c>
      <c r="AT127" s="139" t="s">
        <v>78</v>
      </c>
      <c r="AU127" s="139" t="s">
        <v>21</v>
      </c>
      <c r="AY127" s="131" t="s">
        <v>121</v>
      </c>
      <c r="BK127" s="140">
        <f>SUM(BK128:BK178)</f>
        <v>0</v>
      </c>
    </row>
    <row r="128" spans="1:65" s="2" customFormat="1" ht="24.2" customHeight="1">
      <c r="A128" s="32"/>
      <c r="B128" s="143"/>
      <c r="C128" s="144" t="s">
        <v>21</v>
      </c>
      <c r="D128" s="144" t="s">
        <v>124</v>
      </c>
      <c r="E128" s="145" t="s">
        <v>201</v>
      </c>
      <c r="F128" s="146" t="s">
        <v>202</v>
      </c>
      <c r="G128" s="147" t="s">
        <v>203</v>
      </c>
      <c r="H128" s="148">
        <v>210</v>
      </c>
      <c r="I128" s="149"/>
      <c r="J128" s="150">
        <f>ROUND(I128*H128,2)</f>
        <v>0</v>
      </c>
      <c r="K128" s="146" t="s">
        <v>204</v>
      </c>
      <c r="L128" s="33"/>
      <c r="M128" s="151" t="s">
        <v>1</v>
      </c>
      <c r="N128" s="152" t="s">
        <v>44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145</v>
      </c>
      <c r="AT128" s="155" t="s">
        <v>124</v>
      </c>
      <c r="AU128" s="155" t="s">
        <v>88</v>
      </c>
      <c r="AY128" s="17" t="s">
        <v>121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21</v>
      </c>
      <c r="BK128" s="156">
        <f>ROUND(I128*H128,2)</f>
        <v>0</v>
      </c>
      <c r="BL128" s="17" t="s">
        <v>145</v>
      </c>
      <c r="BM128" s="155" t="s">
        <v>205</v>
      </c>
    </row>
    <row r="129" spans="1:65" s="2" customFormat="1" ht="19.5">
      <c r="A129" s="32"/>
      <c r="B129" s="33"/>
      <c r="C129" s="32"/>
      <c r="D129" s="157" t="s">
        <v>131</v>
      </c>
      <c r="E129" s="32"/>
      <c r="F129" s="158" t="s">
        <v>206</v>
      </c>
      <c r="G129" s="32"/>
      <c r="H129" s="32"/>
      <c r="I129" s="159"/>
      <c r="J129" s="32"/>
      <c r="K129" s="32"/>
      <c r="L129" s="33"/>
      <c r="M129" s="160"/>
      <c r="N129" s="161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131</v>
      </c>
      <c r="AU129" s="17" t="s">
        <v>88</v>
      </c>
    </row>
    <row r="130" spans="1:65" s="2" customFormat="1" ht="37.9" customHeight="1">
      <c r="A130" s="32"/>
      <c r="B130" s="143"/>
      <c r="C130" s="144" t="s">
        <v>88</v>
      </c>
      <c r="D130" s="144" t="s">
        <v>124</v>
      </c>
      <c r="E130" s="145" t="s">
        <v>207</v>
      </c>
      <c r="F130" s="146" t="s">
        <v>208</v>
      </c>
      <c r="G130" s="147" t="s">
        <v>203</v>
      </c>
      <c r="H130" s="148">
        <v>160</v>
      </c>
      <c r="I130" s="149"/>
      <c r="J130" s="150">
        <f>ROUND(I130*H130,2)</f>
        <v>0</v>
      </c>
      <c r="K130" s="146" t="s">
        <v>204</v>
      </c>
      <c r="L130" s="33"/>
      <c r="M130" s="151" t="s">
        <v>1</v>
      </c>
      <c r="N130" s="152" t="s">
        <v>44</v>
      </c>
      <c r="O130" s="58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145</v>
      </c>
      <c r="AT130" s="155" t="s">
        <v>124</v>
      </c>
      <c r="AU130" s="155" t="s">
        <v>88</v>
      </c>
      <c r="AY130" s="17" t="s">
        <v>121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21</v>
      </c>
      <c r="BK130" s="156">
        <f>ROUND(I130*H130,2)</f>
        <v>0</v>
      </c>
      <c r="BL130" s="17" t="s">
        <v>145</v>
      </c>
      <c r="BM130" s="155" t="s">
        <v>209</v>
      </c>
    </row>
    <row r="131" spans="1:65" s="2" customFormat="1" ht="29.25">
      <c r="A131" s="32"/>
      <c r="B131" s="33"/>
      <c r="C131" s="32"/>
      <c r="D131" s="157" t="s">
        <v>131</v>
      </c>
      <c r="E131" s="32"/>
      <c r="F131" s="158" t="s">
        <v>210</v>
      </c>
      <c r="G131" s="32"/>
      <c r="H131" s="32"/>
      <c r="I131" s="159"/>
      <c r="J131" s="32"/>
      <c r="K131" s="32"/>
      <c r="L131" s="33"/>
      <c r="M131" s="160"/>
      <c r="N131" s="161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131</v>
      </c>
      <c r="AU131" s="17" t="s">
        <v>88</v>
      </c>
    </row>
    <row r="132" spans="1:65" s="2" customFormat="1" ht="33" customHeight="1">
      <c r="A132" s="32"/>
      <c r="B132" s="143"/>
      <c r="C132" s="144" t="s">
        <v>138</v>
      </c>
      <c r="D132" s="144" t="s">
        <v>124</v>
      </c>
      <c r="E132" s="145" t="s">
        <v>211</v>
      </c>
      <c r="F132" s="146" t="s">
        <v>212</v>
      </c>
      <c r="G132" s="147" t="s">
        <v>213</v>
      </c>
      <c r="H132" s="148">
        <v>1259.93</v>
      </c>
      <c r="I132" s="149"/>
      <c r="J132" s="150">
        <f>ROUND(I132*H132,2)</f>
        <v>0</v>
      </c>
      <c r="K132" s="146" t="s">
        <v>204</v>
      </c>
      <c r="L132" s="33"/>
      <c r="M132" s="151" t="s">
        <v>1</v>
      </c>
      <c r="N132" s="152" t="s">
        <v>44</v>
      </c>
      <c r="O132" s="58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145</v>
      </c>
      <c r="AT132" s="155" t="s">
        <v>124</v>
      </c>
      <c r="AU132" s="155" t="s">
        <v>88</v>
      </c>
      <c r="AY132" s="17" t="s">
        <v>121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21</v>
      </c>
      <c r="BK132" s="156">
        <f>ROUND(I132*H132,2)</f>
        <v>0</v>
      </c>
      <c r="BL132" s="17" t="s">
        <v>145</v>
      </c>
      <c r="BM132" s="155" t="s">
        <v>214</v>
      </c>
    </row>
    <row r="133" spans="1:65" s="2" customFormat="1" ht="19.5">
      <c r="A133" s="32"/>
      <c r="B133" s="33"/>
      <c r="C133" s="32"/>
      <c r="D133" s="157" t="s">
        <v>131</v>
      </c>
      <c r="E133" s="32"/>
      <c r="F133" s="158" t="s">
        <v>215</v>
      </c>
      <c r="G133" s="32"/>
      <c r="H133" s="32"/>
      <c r="I133" s="159"/>
      <c r="J133" s="32"/>
      <c r="K133" s="32"/>
      <c r="L133" s="33"/>
      <c r="M133" s="160"/>
      <c r="N133" s="161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131</v>
      </c>
      <c r="AU133" s="17" t="s">
        <v>88</v>
      </c>
    </row>
    <row r="134" spans="1:65" s="13" customFormat="1" ht="11.25">
      <c r="B134" s="167"/>
      <c r="D134" s="157" t="s">
        <v>216</v>
      </c>
      <c r="E134" s="168" t="s">
        <v>1</v>
      </c>
      <c r="F134" s="169" t="s">
        <v>217</v>
      </c>
      <c r="H134" s="170">
        <v>1259.93</v>
      </c>
      <c r="I134" s="171"/>
      <c r="L134" s="167"/>
      <c r="M134" s="172"/>
      <c r="N134" s="173"/>
      <c r="O134" s="173"/>
      <c r="P134" s="173"/>
      <c r="Q134" s="173"/>
      <c r="R134" s="173"/>
      <c r="S134" s="173"/>
      <c r="T134" s="174"/>
      <c r="AT134" s="168" t="s">
        <v>216</v>
      </c>
      <c r="AU134" s="168" t="s">
        <v>88</v>
      </c>
      <c r="AV134" s="13" t="s">
        <v>88</v>
      </c>
      <c r="AW134" s="13" t="s">
        <v>36</v>
      </c>
      <c r="AX134" s="13" t="s">
        <v>21</v>
      </c>
      <c r="AY134" s="168" t="s">
        <v>121</v>
      </c>
    </row>
    <row r="135" spans="1:65" s="2" customFormat="1" ht="33" customHeight="1">
      <c r="A135" s="32"/>
      <c r="B135" s="143"/>
      <c r="C135" s="144" t="s">
        <v>145</v>
      </c>
      <c r="D135" s="144" t="s">
        <v>124</v>
      </c>
      <c r="E135" s="145" t="s">
        <v>218</v>
      </c>
      <c r="F135" s="146" t="s">
        <v>219</v>
      </c>
      <c r="G135" s="147" t="s">
        <v>213</v>
      </c>
      <c r="H135" s="148">
        <v>140.93</v>
      </c>
      <c r="I135" s="149"/>
      <c r="J135" s="150">
        <f>ROUND(I135*H135,2)</f>
        <v>0</v>
      </c>
      <c r="K135" s="146" t="s">
        <v>204</v>
      </c>
      <c r="L135" s="33"/>
      <c r="M135" s="151" t="s">
        <v>1</v>
      </c>
      <c r="N135" s="152" t="s">
        <v>44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145</v>
      </c>
      <c r="AT135" s="155" t="s">
        <v>124</v>
      </c>
      <c r="AU135" s="155" t="s">
        <v>88</v>
      </c>
      <c r="AY135" s="17" t="s">
        <v>121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21</v>
      </c>
      <c r="BK135" s="156">
        <f>ROUND(I135*H135,2)</f>
        <v>0</v>
      </c>
      <c r="BL135" s="17" t="s">
        <v>145</v>
      </c>
      <c r="BM135" s="155" t="s">
        <v>220</v>
      </c>
    </row>
    <row r="136" spans="1:65" s="2" customFormat="1" ht="29.25">
      <c r="A136" s="32"/>
      <c r="B136" s="33"/>
      <c r="C136" s="32"/>
      <c r="D136" s="157" t="s">
        <v>131</v>
      </c>
      <c r="E136" s="32"/>
      <c r="F136" s="158" t="s">
        <v>221</v>
      </c>
      <c r="G136" s="32"/>
      <c r="H136" s="32"/>
      <c r="I136" s="159"/>
      <c r="J136" s="32"/>
      <c r="K136" s="32"/>
      <c r="L136" s="33"/>
      <c r="M136" s="160"/>
      <c r="N136" s="161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131</v>
      </c>
      <c r="AU136" s="17" t="s">
        <v>88</v>
      </c>
    </row>
    <row r="137" spans="1:65" s="14" customFormat="1" ht="11.25">
      <c r="B137" s="175"/>
      <c r="D137" s="157" t="s">
        <v>216</v>
      </c>
      <c r="E137" s="176" t="s">
        <v>1</v>
      </c>
      <c r="F137" s="177" t="s">
        <v>222</v>
      </c>
      <c r="H137" s="176" t="s">
        <v>1</v>
      </c>
      <c r="I137" s="178"/>
      <c r="L137" s="175"/>
      <c r="M137" s="179"/>
      <c r="N137" s="180"/>
      <c r="O137" s="180"/>
      <c r="P137" s="180"/>
      <c r="Q137" s="180"/>
      <c r="R137" s="180"/>
      <c r="S137" s="180"/>
      <c r="T137" s="181"/>
      <c r="AT137" s="176" t="s">
        <v>216</v>
      </c>
      <c r="AU137" s="176" t="s">
        <v>88</v>
      </c>
      <c r="AV137" s="14" t="s">
        <v>21</v>
      </c>
      <c r="AW137" s="14" t="s">
        <v>36</v>
      </c>
      <c r="AX137" s="14" t="s">
        <v>79</v>
      </c>
      <c r="AY137" s="176" t="s">
        <v>121</v>
      </c>
    </row>
    <row r="138" spans="1:65" s="13" customFormat="1" ht="11.25">
      <c r="B138" s="167"/>
      <c r="D138" s="157" t="s">
        <v>216</v>
      </c>
      <c r="E138" s="168" t="s">
        <v>1</v>
      </c>
      <c r="F138" s="169" t="s">
        <v>223</v>
      </c>
      <c r="H138" s="170">
        <v>94.13</v>
      </c>
      <c r="I138" s="171"/>
      <c r="L138" s="167"/>
      <c r="M138" s="172"/>
      <c r="N138" s="173"/>
      <c r="O138" s="173"/>
      <c r="P138" s="173"/>
      <c r="Q138" s="173"/>
      <c r="R138" s="173"/>
      <c r="S138" s="173"/>
      <c r="T138" s="174"/>
      <c r="AT138" s="168" t="s">
        <v>216</v>
      </c>
      <c r="AU138" s="168" t="s">
        <v>88</v>
      </c>
      <c r="AV138" s="13" t="s">
        <v>88</v>
      </c>
      <c r="AW138" s="13" t="s">
        <v>36</v>
      </c>
      <c r="AX138" s="13" t="s">
        <v>79</v>
      </c>
      <c r="AY138" s="168" t="s">
        <v>121</v>
      </c>
    </row>
    <row r="139" spans="1:65" s="14" customFormat="1" ht="11.25">
      <c r="B139" s="175"/>
      <c r="D139" s="157" t="s">
        <v>216</v>
      </c>
      <c r="E139" s="176" t="s">
        <v>1</v>
      </c>
      <c r="F139" s="177" t="s">
        <v>224</v>
      </c>
      <c r="H139" s="176" t="s">
        <v>1</v>
      </c>
      <c r="I139" s="178"/>
      <c r="L139" s="175"/>
      <c r="M139" s="179"/>
      <c r="N139" s="180"/>
      <c r="O139" s="180"/>
      <c r="P139" s="180"/>
      <c r="Q139" s="180"/>
      <c r="R139" s="180"/>
      <c r="S139" s="180"/>
      <c r="T139" s="181"/>
      <c r="AT139" s="176" t="s">
        <v>216</v>
      </c>
      <c r="AU139" s="176" t="s">
        <v>88</v>
      </c>
      <c r="AV139" s="14" t="s">
        <v>21</v>
      </c>
      <c r="AW139" s="14" t="s">
        <v>36</v>
      </c>
      <c r="AX139" s="14" t="s">
        <v>79</v>
      </c>
      <c r="AY139" s="176" t="s">
        <v>121</v>
      </c>
    </row>
    <row r="140" spans="1:65" s="13" customFormat="1" ht="11.25">
      <c r="B140" s="167"/>
      <c r="D140" s="157" t="s">
        <v>216</v>
      </c>
      <c r="E140" s="168" t="s">
        <v>1</v>
      </c>
      <c r="F140" s="169" t="s">
        <v>225</v>
      </c>
      <c r="H140" s="170">
        <v>46.8</v>
      </c>
      <c r="I140" s="171"/>
      <c r="L140" s="167"/>
      <c r="M140" s="172"/>
      <c r="N140" s="173"/>
      <c r="O140" s="173"/>
      <c r="P140" s="173"/>
      <c r="Q140" s="173"/>
      <c r="R140" s="173"/>
      <c r="S140" s="173"/>
      <c r="T140" s="174"/>
      <c r="AT140" s="168" t="s">
        <v>216</v>
      </c>
      <c r="AU140" s="168" t="s">
        <v>88</v>
      </c>
      <c r="AV140" s="13" t="s">
        <v>88</v>
      </c>
      <c r="AW140" s="13" t="s">
        <v>36</v>
      </c>
      <c r="AX140" s="13" t="s">
        <v>79</v>
      </c>
      <c r="AY140" s="168" t="s">
        <v>121</v>
      </c>
    </row>
    <row r="141" spans="1:65" s="15" customFormat="1" ht="11.25">
      <c r="B141" s="182"/>
      <c r="D141" s="157" t="s">
        <v>216</v>
      </c>
      <c r="E141" s="183" t="s">
        <v>1</v>
      </c>
      <c r="F141" s="184" t="s">
        <v>226</v>
      </c>
      <c r="H141" s="185">
        <v>140.93</v>
      </c>
      <c r="I141" s="186"/>
      <c r="L141" s="182"/>
      <c r="M141" s="187"/>
      <c r="N141" s="188"/>
      <c r="O141" s="188"/>
      <c r="P141" s="188"/>
      <c r="Q141" s="188"/>
      <c r="R141" s="188"/>
      <c r="S141" s="188"/>
      <c r="T141" s="189"/>
      <c r="AT141" s="183" t="s">
        <v>216</v>
      </c>
      <c r="AU141" s="183" t="s">
        <v>88</v>
      </c>
      <c r="AV141" s="15" t="s">
        <v>145</v>
      </c>
      <c r="AW141" s="15" t="s">
        <v>36</v>
      </c>
      <c r="AX141" s="15" t="s">
        <v>21</v>
      </c>
      <c r="AY141" s="183" t="s">
        <v>121</v>
      </c>
    </row>
    <row r="142" spans="1:65" s="2" customFormat="1" ht="24.2" customHeight="1">
      <c r="A142" s="32"/>
      <c r="B142" s="143"/>
      <c r="C142" s="144" t="s">
        <v>120</v>
      </c>
      <c r="D142" s="144" t="s">
        <v>124</v>
      </c>
      <c r="E142" s="145" t="s">
        <v>227</v>
      </c>
      <c r="F142" s="146" t="s">
        <v>228</v>
      </c>
      <c r="G142" s="147" t="s">
        <v>213</v>
      </c>
      <c r="H142" s="148">
        <v>1475.86</v>
      </c>
      <c r="I142" s="149"/>
      <c r="J142" s="150">
        <f>ROUND(I142*H142,2)</f>
        <v>0</v>
      </c>
      <c r="K142" s="146" t="s">
        <v>204</v>
      </c>
      <c r="L142" s="33"/>
      <c r="M142" s="151" t="s">
        <v>1</v>
      </c>
      <c r="N142" s="152" t="s">
        <v>44</v>
      </c>
      <c r="O142" s="58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145</v>
      </c>
      <c r="AT142" s="155" t="s">
        <v>124</v>
      </c>
      <c r="AU142" s="155" t="s">
        <v>88</v>
      </c>
      <c r="AY142" s="17" t="s">
        <v>121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21</v>
      </c>
      <c r="BK142" s="156">
        <f>ROUND(I142*H142,2)</f>
        <v>0</v>
      </c>
      <c r="BL142" s="17" t="s">
        <v>145</v>
      </c>
      <c r="BM142" s="155" t="s">
        <v>229</v>
      </c>
    </row>
    <row r="143" spans="1:65" s="2" customFormat="1" ht="29.25">
      <c r="A143" s="32"/>
      <c r="B143" s="33"/>
      <c r="C143" s="32"/>
      <c r="D143" s="157" t="s">
        <v>131</v>
      </c>
      <c r="E143" s="32"/>
      <c r="F143" s="158" t="s">
        <v>230</v>
      </c>
      <c r="G143" s="32"/>
      <c r="H143" s="32"/>
      <c r="I143" s="159"/>
      <c r="J143" s="32"/>
      <c r="K143" s="32"/>
      <c r="L143" s="33"/>
      <c r="M143" s="160"/>
      <c r="N143" s="161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131</v>
      </c>
      <c r="AU143" s="17" t="s">
        <v>88</v>
      </c>
    </row>
    <row r="144" spans="1:65" s="14" customFormat="1" ht="11.25">
      <c r="B144" s="175"/>
      <c r="D144" s="157" t="s">
        <v>216</v>
      </c>
      <c r="E144" s="176" t="s">
        <v>1</v>
      </c>
      <c r="F144" s="177" t="s">
        <v>231</v>
      </c>
      <c r="H144" s="176" t="s">
        <v>1</v>
      </c>
      <c r="I144" s="178"/>
      <c r="L144" s="175"/>
      <c r="M144" s="179"/>
      <c r="N144" s="180"/>
      <c r="O144" s="180"/>
      <c r="P144" s="180"/>
      <c r="Q144" s="180"/>
      <c r="R144" s="180"/>
      <c r="S144" s="180"/>
      <c r="T144" s="181"/>
      <c r="AT144" s="176" t="s">
        <v>216</v>
      </c>
      <c r="AU144" s="176" t="s">
        <v>88</v>
      </c>
      <c r="AV144" s="14" t="s">
        <v>21</v>
      </c>
      <c r="AW144" s="14" t="s">
        <v>36</v>
      </c>
      <c r="AX144" s="14" t="s">
        <v>79</v>
      </c>
      <c r="AY144" s="176" t="s">
        <v>121</v>
      </c>
    </row>
    <row r="145" spans="1:65" s="13" customFormat="1" ht="11.25">
      <c r="B145" s="167"/>
      <c r="D145" s="157" t="s">
        <v>216</v>
      </c>
      <c r="E145" s="168" t="s">
        <v>1</v>
      </c>
      <c r="F145" s="169" t="s">
        <v>232</v>
      </c>
      <c r="H145" s="170">
        <v>1475.86</v>
      </c>
      <c r="I145" s="171"/>
      <c r="L145" s="167"/>
      <c r="M145" s="172"/>
      <c r="N145" s="173"/>
      <c r="O145" s="173"/>
      <c r="P145" s="173"/>
      <c r="Q145" s="173"/>
      <c r="R145" s="173"/>
      <c r="S145" s="173"/>
      <c r="T145" s="174"/>
      <c r="AT145" s="168" t="s">
        <v>216</v>
      </c>
      <c r="AU145" s="168" t="s">
        <v>88</v>
      </c>
      <c r="AV145" s="13" t="s">
        <v>88</v>
      </c>
      <c r="AW145" s="13" t="s">
        <v>36</v>
      </c>
      <c r="AX145" s="13" t="s">
        <v>21</v>
      </c>
      <c r="AY145" s="168" t="s">
        <v>121</v>
      </c>
    </row>
    <row r="146" spans="1:65" s="2" customFormat="1" ht="37.9" customHeight="1">
      <c r="A146" s="32"/>
      <c r="B146" s="143"/>
      <c r="C146" s="144" t="s">
        <v>152</v>
      </c>
      <c r="D146" s="144" t="s">
        <v>124</v>
      </c>
      <c r="E146" s="145" t="s">
        <v>233</v>
      </c>
      <c r="F146" s="146" t="s">
        <v>234</v>
      </c>
      <c r="G146" s="147" t="s">
        <v>213</v>
      </c>
      <c r="H146" s="148">
        <v>1475.86</v>
      </c>
      <c r="I146" s="149"/>
      <c r="J146" s="150">
        <f>ROUND(I146*H146,2)</f>
        <v>0</v>
      </c>
      <c r="K146" s="146" t="s">
        <v>204</v>
      </c>
      <c r="L146" s="33"/>
      <c r="M146" s="151" t="s">
        <v>1</v>
      </c>
      <c r="N146" s="152" t="s">
        <v>44</v>
      </c>
      <c r="O146" s="58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145</v>
      </c>
      <c r="AT146" s="155" t="s">
        <v>124</v>
      </c>
      <c r="AU146" s="155" t="s">
        <v>88</v>
      </c>
      <c r="AY146" s="17" t="s">
        <v>121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21</v>
      </c>
      <c r="BK146" s="156">
        <f>ROUND(I146*H146,2)</f>
        <v>0</v>
      </c>
      <c r="BL146" s="17" t="s">
        <v>145</v>
      </c>
      <c r="BM146" s="155" t="s">
        <v>235</v>
      </c>
    </row>
    <row r="147" spans="1:65" s="2" customFormat="1" ht="39">
      <c r="A147" s="32"/>
      <c r="B147" s="33"/>
      <c r="C147" s="32"/>
      <c r="D147" s="157" t="s">
        <v>131</v>
      </c>
      <c r="E147" s="32"/>
      <c r="F147" s="158" t="s">
        <v>236</v>
      </c>
      <c r="G147" s="32"/>
      <c r="H147" s="32"/>
      <c r="I147" s="159"/>
      <c r="J147" s="32"/>
      <c r="K147" s="32"/>
      <c r="L147" s="33"/>
      <c r="M147" s="160"/>
      <c r="N147" s="161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131</v>
      </c>
      <c r="AU147" s="17" t="s">
        <v>88</v>
      </c>
    </row>
    <row r="148" spans="1:65" s="14" customFormat="1" ht="11.25">
      <c r="B148" s="175"/>
      <c r="D148" s="157" t="s">
        <v>216</v>
      </c>
      <c r="E148" s="176" t="s">
        <v>1</v>
      </c>
      <c r="F148" s="177" t="s">
        <v>237</v>
      </c>
      <c r="H148" s="176" t="s">
        <v>1</v>
      </c>
      <c r="I148" s="178"/>
      <c r="L148" s="175"/>
      <c r="M148" s="179"/>
      <c r="N148" s="180"/>
      <c r="O148" s="180"/>
      <c r="P148" s="180"/>
      <c r="Q148" s="180"/>
      <c r="R148" s="180"/>
      <c r="S148" s="180"/>
      <c r="T148" s="181"/>
      <c r="AT148" s="176" t="s">
        <v>216</v>
      </c>
      <c r="AU148" s="176" t="s">
        <v>88</v>
      </c>
      <c r="AV148" s="14" t="s">
        <v>21</v>
      </c>
      <c r="AW148" s="14" t="s">
        <v>36</v>
      </c>
      <c r="AX148" s="14" t="s">
        <v>79</v>
      </c>
      <c r="AY148" s="176" t="s">
        <v>121</v>
      </c>
    </row>
    <row r="149" spans="1:65" s="13" customFormat="1" ht="11.25">
      <c r="B149" s="167"/>
      <c r="D149" s="157" t="s">
        <v>216</v>
      </c>
      <c r="E149" s="168" t="s">
        <v>1</v>
      </c>
      <c r="F149" s="169" t="s">
        <v>238</v>
      </c>
      <c r="H149" s="170">
        <v>1475.86</v>
      </c>
      <c r="I149" s="171"/>
      <c r="L149" s="167"/>
      <c r="M149" s="172"/>
      <c r="N149" s="173"/>
      <c r="O149" s="173"/>
      <c r="P149" s="173"/>
      <c r="Q149" s="173"/>
      <c r="R149" s="173"/>
      <c r="S149" s="173"/>
      <c r="T149" s="174"/>
      <c r="AT149" s="168" t="s">
        <v>216</v>
      </c>
      <c r="AU149" s="168" t="s">
        <v>88</v>
      </c>
      <c r="AV149" s="13" t="s">
        <v>88</v>
      </c>
      <c r="AW149" s="13" t="s">
        <v>36</v>
      </c>
      <c r="AX149" s="13" t="s">
        <v>21</v>
      </c>
      <c r="AY149" s="168" t="s">
        <v>121</v>
      </c>
    </row>
    <row r="150" spans="1:65" s="2" customFormat="1" ht="37.9" customHeight="1">
      <c r="A150" s="32"/>
      <c r="B150" s="143"/>
      <c r="C150" s="144" t="s">
        <v>160</v>
      </c>
      <c r="D150" s="144" t="s">
        <v>124</v>
      </c>
      <c r="E150" s="145" t="s">
        <v>239</v>
      </c>
      <c r="F150" s="146" t="s">
        <v>240</v>
      </c>
      <c r="G150" s="147" t="s">
        <v>213</v>
      </c>
      <c r="H150" s="148">
        <v>14758.6</v>
      </c>
      <c r="I150" s="149"/>
      <c r="J150" s="150">
        <f>ROUND(I150*H150,2)</f>
        <v>0</v>
      </c>
      <c r="K150" s="146" t="s">
        <v>204</v>
      </c>
      <c r="L150" s="33"/>
      <c r="M150" s="151" t="s">
        <v>1</v>
      </c>
      <c r="N150" s="152" t="s">
        <v>44</v>
      </c>
      <c r="O150" s="58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145</v>
      </c>
      <c r="AT150" s="155" t="s">
        <v>124</v>
      </c>
      <c r="AU150" s="155" t="s">
        <v>88</v>
      </c>
      <c r="AY150" s="17" t="s">
        <v>121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21</v>
      </c>
      <c r="BK150" s="156">
        <f>ROUND(I150*H150,2)</f>
        <v>0</v>
      </c>
      <c r="BL150" s="17" t="s">
        <v>145</v>
      </c>
      <c r="BM150" s="155" t="s">
        <v>241</v>
      </c>
    </row>
    <row r="151" spans="1:65" s="2" customFormat="1" ht="48.75">
      <c r="A151" s="32"/>
      <c r="B151" s="33"/>
      <c r="C151" s="32"/>
      <c r="D151" s="157" t="s">
        <v>131</v>
      </c>
      <c r="E151" s="32"/>
      <c r="F151" s="158" t="s">
        <v>242</v>
      </c>
      <c r="G151" s="32"/>
      <c r="H151" s="32"/>
      <c r="I151" s="159"/>
      <c r="J151" s="32"/>
      <c r="K151" s="32"/>
      <c r="L151" s="33"/>
      <c r="M151" s="160"/>
      <c r="N151" s="161"/>
      <c r="O151" s="58"/>
      <c r="P151" s="58"/>
      <c r="Q151" s="58"/>
      <c r="R151" s="58"/>
      <c r="S151" s="58"/>
      <c r="T151" s="59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131</v>
      </c>
      <c r="AU151" s="17" t="s">
        <v>88</v>
      </c>
    </row>
    <row r="152" spans="1:65" s="14" customFormat="1" ht="11.25">
      <c r="B152" s="175"/>
      <c r="D152" s="157" t="s">
        <v>216</v>
      </c>
      <c r="E152" s="176" t="s">
        <v>1</v>
      </c>
      <c r="F152" s="177" t="s">
        <v>243</v>
      </c>
      <c r="H152" s="176" t="s">
        <v>1</v>
      </c>
      <c r="I152" s="178"/>
      <c r="L152" s="175"/>
      <c r="M152" s="179"/>
      <c r="N152" s="180"/>
      <c r="O152" s="180"/>
      <c r="P152" s="180"/>
      <c r="Q152" s="180"/>
      <c r="R152" s="180"/>
      <c r="S152" s="180"/>
      <c r="T152" s="181"/>
      <c r="AT152" s="176" t="s">
        <v>216</v>
      </c>
      <c r="AU152" s="176" t="s">
        <v>88</v>
      </c>
      <c r="AV152" s="14" t="s">
        <v>21</v>
      </c>
      <c r="AW152" s="14" t="s">
        <v>36</v>
      </c>
      <c r="AX152" s="14" t="s">
        <v>79</v>
      </c>
      <c r="AY152" s="176" t="s">
        <v>121</v>
      </c>
    </row>
    <row r="153" spans="1:65" s="13" customFormat="1" ht="11.25">
      <c r="B153" s="167"/>
      <c r="D153" s="157" t="s">
        <v>216</v>
      </c>
      <c r="E153" s="168" t="s">
        <v>1</v>
      </c>
      <c r="F153" s="169" t="s">
        <v>244</v>
      </c>
      <c r="H153" s="170">
        <v>14758.6</v>
      </c>
      <c r="I153" s="171"/>
      <c r="L153" s="167"/>
      <c r="M153" s="172"/>
      <c r="N153" s="173"/>
      <c r="O153" s="173"/>
      <c r="P153" s="173"/>
      <c r="Q153" s="173"/>
      <c r="R153" s="173"/>
      <c r="S153" s="173"/>
      <c r="T153" s="174"/>
      <c r="AT153" s="168" t="s">
        <v>216</v>
      </c>
      <c r="AU153" s="168" t="s">
        <v>88</v>
      </c>
      <c r="AV153" s="13" t="s">
        <v>88</v>
      </c>
      <c r="AW153" s="13" t="s">
        <v>36</v>
      </c>
      <c r="AX153" s="13" t="s">
        <v>21</v>
      </c>
      <c r="AY153" s="168" t="s">
        <v>121</v>
      </c>
    </row>
    <row r="154" spans="1:65" s="2" customFormat="1" ht="16.5" customHeight="1">
      <c r="A154" s="32"/>
      <c r="B154" s="143"/>
      <c r="C154" s="144" t="s">
        <v>165</v>
      </c>
      <c r="D154" s="144" t="s">
        <v>124</v>
      </c>
      <c r="E154" s="145" t="s">
        <v>245</v>
      </c>
      <c r="F154" s="146" t="s">
        <v>246</v>
      </c>
      <c r="G154" s="147" t="s">
        <v>213</v>
      </c>
      <c r="H154" s="148">
        <v>1475.86</v>
      </c>
      <c r="I154" s="149"/>
      <c r="J154" s="150">
        <f>ROUND(I154*H154,2)</f>
        <v>0</v>
      </c>
      <c r="K154" s="146" t="s">
        <v>204</v>
      </c>
      <c r="L154" s="33"/>
      <c r="M154" s="151" t="s">
        <v>1</v>
      </c>
      <c r="N154" s="152" t="s">
        <v>44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145</v>
      </c>
      <c r="AT154" s="155" t="s">
        <v>124</v>
      </c>
      <c r="AU154" s="155" t="s">
        <v>88</v>
      </c>
      <c r="AY154" s="17" t="s">
        <v>121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21</v>
      </c>
      <c r="BK154" s="156">
        <f>ROUND(I154*H154,2)</f>
        <v>0</v>
      </c>
      <c r="BL154" s="17" t="s">
        <v>145</v>
      </c>
      <c r="BM154" s="155" t="s">
        <v>247</v>
      </c>
    </row>
    <row r="155" spans="1:65" s="2" customFormat="1" ht="19.5">
      <c r="A155" s="32"/>
      <c r="B155" s="33"/>
      <c r="C155" s="32"/>
      <c r="D155" s="157" t="s">
        <v>131</v>
      </c>
      <c r="E155" s="32"/>
      <c r="F155" s="158" t="s">
        <v>248</v>
      </c>
      <c r="G155" s="32"/>
      <c r="H155" s="32"/>
      <c r="I155" s="159"/>
      <c r="J155" s="32"/>
      <c r="K155" s="32"/>
      <c r="L155" s="33"/>
      <c r="M155" s="160"/>
      <c r="N155" s="161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131</v>
      </c>
      <c r="AU155" s="17" t="s">
        <v>88</v>
      </c>
    </row>
    <row r="156" spans="1:65" s="13" customFormat="1" ht="11.25">
      <c r="B156" s="167"/>
      <c r="D156" s="157" t="s">
        <v>216</v>
      </c>
      <c r="E156" s="168" t="s">
        <v>1</v>
      </c>
      <c r="F156" s="169" t="s">
        <v>238</v>
      </c>
      <c r="H156" s="170">
        <v>1475.86</v>
      </c>
      <c r="I156" s="171"/>
      <c r="L156" s="167"/>
      <c r="M156" s="172"/>
      <c r="N156" s="173"/>
      <c r="O156" s="173"/>
      <c r="P156" s="173"/>
      <c r="Q156" s="173"/>
      <c r="R156" s="173"/>
      <c r="S156" s="173"/>
      <c r="T156" s="174"/>
      <c r="AT156" s="168" t="s">
        <v>216</v>
      </c>
      <c r="AU156" s="168" t="s">
        <v>88</v>
      </c>
      <c r="AV156" s="13" t="s">
        <v>88</v>
      </c>
      <c r="AW156" s="13" t="s">
        <v>36</v>
      </c>
      <c r="AX156" s="13" t="s">
        <v>21</v>
      </c>
      <c r="AY156" s="168" t="s">
        <v>121</v>
      </c>
    </row>
    <row r="157" spans="1:65" s="2" customFormat="1" ht="33" customHeight="1">
      <c r="A157" s="32"/>
      <c r="B157" s="143"/>
      <c r="C157" s="144" t="s">
        <v>170</v>
      </c>
      <c r="D157" s="144" t="s">
        <v>124</v>
      </c>
      <c r="E157" s="145" t="s">
        <v>249</v>
      </c>
      <c r="F157" s="146" t="s">
        <v>250</v>
      </c>
      <c r="G157" s="147" t="s">
        <v>251</v>
      </c>
      <c r="H157" s="148">
        <v>2951.72</v>
      </c>
      <c r="I157" s="149"/>
      <c r="J157" s="150">
        <f>ROUND(I157*H157,2)</f>
        <v>0</v>
      </c>
      <c r="K157" s="146" t="s">
        <v>204</v>
      </c>
      <c r="L157" s="33"/>
      <c r="M157" s="151" t="s">
        <v>1</v>
      </c>
      <c r="N157" s="152" t="s">
        <v>44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145</v>
      </c>
      <c r="AT157" s="155" t="s">
        <v>124</v>
      </c>
      <c r="AU157" s="155" t="s">
        <v>88</v>
      </c>
      <c r="AY157" s="17" t="s">
        <v>121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21</v>
      </c>
      <c r="BK157" s="156">
        <f>ROUND(I157*H157,2)</f>
        <v>0</v>
      </c>
      <c r="BL157" s="17" t="s">
        <v>145</v>
      </c>
      <c r="BM157" s="155" t="s">
        <v>252</v>
      </c>
    </row>
    <row r="158" spans="1:65" s="2" customFormat="1" ht="29.25">
      <c r="A158" s="32"/>
      <c r="B158" s="33"/>
      <c r="C158" s="32"/>
      <c r="D158" s="157" t="s">
        <v>131</v>
      </c>
      <c r="E158" s="32"/>
      <c r="F158" s="158" t="s">
        <v>253</v>
      </c>
      <c r="G158" s="32"/>
      <c r="H158" s="32"/>
      <c r="I158" s="159"/>
      <c r="J158" s="32"/>
      <c r="K158" s="32"/>
      <c r="L158" s="33"/>
      <c r="M158" s="160"/>
      <c r="N158" s="161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131</v>
      </c>
      <c r="AU158" s="17" t="s">
        <v>88</v>
      </c>
    </row>
    <row r="159" spans="1:65" s="14" customFormat="1" ht="11.25">
      <c r="B159" s="175"/>
      <c r="D159" s="157" t="s">
        <v>216</v>
      </c>
      <c r="E159" s="176" t="s">
        <v>1</v>
      </c>
      <c r="F159" s="177" t="s">
        <v>254</v>
      </c>
      <c r="H159" s="176" t="s">
        <v>1</v>
      </c>
      <c r="I159" s="178"/>
      <c r="L159" s="175"/>
      <c r="M159" s="179"/>
      <c r="N159" s="180"/>
      <c r="O159" s="180"/>
      <c r="P159" s="180"/>
      <c r="Q159" s="180"/>
      <c r="R159" s="180"/>
      <c r="S159" s="180"/>
      <c r="T159" s="181"/>
      <c r="AT159" s="176" t="s">
        <v>216</v>
      </c>
      <c r="AU159" s="176" t="s">
        <v>88</v>
      </c>
      <c r="AV159" s="14" t="s">
        <v>21</v>
      </c>
      <c r="AW159" s="14" t="s">
        <v>36</v>
      </c>
      <c r="AX159" s="14" t="s">
        <v>79</v>
      </c>
      <c r="AY159" s="176" t="s">
        <v>121</v>
      </c>
    </row>
    <row r="160" spans="1:65" s="13" customFormat="1" ht="11.25">
      <c r="B160" s="167"/>
      <c r="D160" s="157" t="s">
        <v>216</v>
      </c>
      <c r="E160" s="168" t="s">
        <v>1</v>
      </c>
      <c r="F160" s="169" t="s">
        <v>255</v>
      </c>
      <c r="H160" s="170">
        <v>2951.72</v>
      </c>
      <c r="I160" s="171"/>
      <c r="L160" s="167"/>
      <c r="M160" s="172"/>
      <c r="N160" s="173"/>
      <c r="O160" s="173"/>
      <c r="P160" s="173"/>
      <c r="Q160" s="173"/>
      <c r="R160" s="173"/>
      <c r="S160" s="173"/>
      <c r="T160" s="174"/>
      <c r="AT160" s="168" t="s">
        <v>216</v>
      </c>
      <c r="AU160" s="168" t="s">
        <v>88</v>
      </c>
      <c r="AV160" s="13" t="s">
        <v>88</v>
      </c>
      <c r="AW160" s="13" t="s">
        <v>36</v>
      </c>
      <c r="AX160" s="13" t="s">
        <v>21</v>
      </c>
      <c r="AY160" s="168" t="s">
        <v>121</v>
      </c>
    </row>
    <row r="161" spans="1:65" s="2" customFormat="1" ht="24.2" customHeight="1">
      <c r="A161" s="32"/>
      <c r="B161" s="143"/>
      <c r="C161" s="144" t="s">
        <v>26</v>
      </c>
      <c r="D161" s="144" t="s">
        <v>124</v>
      </c>
      <c r="E161" s="145" t="s">
        <v>256</v>
      </c>
      <c r="F161" s="146" t="s">
        <v>257</v>
      </c>
      <c r="G161" s="147" t="s">
        <v>203</v>
      </c>
      <c r="H161" s="148">
        <v>3286.8319999999999</v>
      </c>
      <c r="I161" s="149"/>
      <c r="J161" s="150">
        <f>ROUND(I161*H161,2)</f>
        <v>0</v>
      </c>
      <c r="K161" s="146" t="s">
        <v>204</v>
      </c>
      <c r="L161" s="33"/>
      <c r="M161" s="151" t="s">
        <v>1</v>
      </c>
      <c r="N161" s="152" t="s">
        <v>44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145</v>
      </c>
      <c r="AT161" s="155" t="s">
        <v>124</v>
      </c>
      <c r="AU161" s="155" t="s">
        <v>88</v>
      </c>
      <c r="AY161" s="17" t="s">
        <v>121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21</v>
      </c>
      <c r="BK161" s="156">
        <f>ROUND(I161*H161,2)</f>
        <v>0</v>
      </c>
      <c r="BL161" s="17" t="s">
        <v>145</v>
      </c>
      <c r="BM161" s="155" t="s">
        <v>258</v>
      </c>
    </row>
    <row r="162" spans="1:65" s="2" customFormat="1" ht="19.5">
      <c r="A162" s="32"/>
      <c r="B162" s="33"/>
      <c r="C162" s="32"/>
      <c r="D162" s="157" t="s">
        <v>131</v>
      </c>
      <c r="E162" s="32"/>
      <c r="F162" s="158" t="s">
        <v>259</v>
      </c>
      <c r="G162" s="32"/>
      <c r="H162" s="32"/>
      <c r="I162" s="159"/>
      <c r="J162" s="32"/>
      <c r="K162" s="32"/>
      <c r="L162" s="33"/>
      <c r="M162" s="160"/>
      <c r="N162" s="161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131</v>
      </c>
      <c r="AU162" s="17" t="s">
        <v>88</v>
      </c>
    </row>
    <row r="163" spans="1:65" s="2" customFormat="1" ht="19.5">
      <c r="A163" s="32"/>
      <c r="B163" s="33"/>
      <c r="C163" s="32"/>
      <c r="D163" s="157" t="s">
        <v>132</v>
      </c>
      <c r="E163" s="32"/>
      <c r="F163" s="162" t="s">
        <v>260</v>
      </c>
      <c r="G163" s="32"/>
      <c r="H163" s="32"/>
      <c r="I163" s="159"/>
      <c r="J163" s="32"/>
      <c r="K163" s="32"/>
      <c r="L163" s="33"/>
      <c r="M163" s="160"/>
      <c r="N163" s="161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132</v>
      </c>
      <c r="AU163" s="17" t="s">
        <v>88</v>
      </c>
    </row>
    <row r="164" spans="1:65" s="13" customFormat="1" ht="11.25">
      <c r="B164" s="167"/>
      <c r="D164" s="157" t="s">
        <v>216</v>
      </c>
      <c r="E164" s="168" t="s">
        <v>1</v>
      </c>
      <c r="F164" s="169" t="s">
        <v>261</v>
      </c>
      <c r="H164" s="170">
        <v>3286.8319999999999</v>
      </c>
      <c r="I164" s="171"/>
      <c r="L164" s="167"/>
      <c r="M164" s="172"/>
      <c r="N164" s="173"/>
      <c r="O164" s="173"/>
      <c r="P164" s="173"/>
      <c r="Q164" s="173"/>
      <c r="R164" s="173"/>
      <c r="S164" s="173"/>
      <c r="T164" s="174"/>
      <c r="AT164" s="168" t="s">
        <v>216</v>
      </c>
      <c r="AU164" s="168" t="s">
        <v>88</v>
      </c>
      <c r="AV164" s="13" t="s">
        <v>88</v>
      </c>
      <c r="AW164" s="13" t="s">
        <v>36</v>
      </c>
      <c r="AX164" s="13" t="s">
        <v>21</v>
      </c>
      <c r="AY164" s="168" t="s">
        <v>121</v>
      </c>
    </row>
    <row r="165" spans="1:65" s="2" customFormat="1" ht="33" customHeight="1">
      <c r="A165" s="32"/>
      <c r="B165" s="143"/>
      <c r="C165" s="144" t="s">
        <v>182</v>
      </c>
      <c r="D165" s="144" t="s">
        <v>124</v>
      </c>
      <c r="E165" s="145" t="s">
        <v>262</v>
      </c>
      <c r="F165" s="146" t="s">
        <v>263</v>
      </c>
      <c r="G165" s="147" t="s">
        <v>203</v>
      </c>
      <c r="H165" s="148">
        <v>564</v>
      </c>
      <c r="I165" s="149"/>
      <c r="J165" s="150">
        <f>ROUND(I165*H165,2)</f>
        <v>0</v>
      </c>
      <c r="K165" s="146" t="s">
        <v>204</v>
      </c>
      <c r="L165" s="33"/>
      <c r="M165" s="151" t="s">
        <v>1</v>
      </c>
      <c r="N165" s="152" t="s">
        <v>44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145</v>
      </c>
      <c r="AT165" s="155" t="s">
        <v>124</v>
      </c>
      <c r="AU165" s="155" t="s">
        <v>88</v>
      </c>
      <c r="AY165" s="17" t="s">
        <v>121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21</v>
      </c>
      <c r="BK165" s="156">
        <f>ROUND(I165*H165,2)</f>
        <v>0</v>
      </c>
      <c r="BL165" s="17" t="s">
        <v>145</v>
      </c>
      <c r="BM165" s="155" t="s">
        <v>264</v>
      </c>
    </row>
    <row r="166" spans="1:65" s="2" customFormat="1" ht="29.25">
      <c r="A166" s="32"/>
      <c r="B166" s="33"/>
      <c r="C166" s="32"/>
      <c r="D166" s="157" t="s">
        <v>131</v>
      </c>
      <c r="E166" s="32"/>
      <c r="F166" s="158" t="s">
        <v>265</v>
      </c>
      <c r="G166" s="32"/>
      <c r="H166" s="32"/>
      <c r="I166" s="159"/>
      <c r="J166" s="32"/>
      <c r="K166" s="32"/>
      <c r="L166" s="33"/>
      <c r="M166" s="160"/>
      <c r="N166" s="161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131</v>
      </c>
      <c r="AU166" s="17" t="s">
        <v>88</v>
      </c>
    </row>
    <row r="167" spans="1:65" s="2" customFormat="1" ht="19.5">
      <c r="A167" s="32"/>
      <c r="B167" s="33"/>
      <c r="C167" s="32"/>
      <c r="D167" s="157" t="s">
        <v>132</v>
      </c>
      <c r="E167" s="32"/>
      <c r="F167" s="162" t="s">
        <v>266</v>
      </c>
      <c r="G167" s="32"/>
      <c r="H167" s="32"/>
      <c r="I167" s="159"/>
      <c r="J167" s="32"/>
      <c r="K167" s="32"/>
      <c r="L167" s="33"/>
      <c r="M167" s="160"/>
      <c r="N167" s="161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132</v>
      </c>
      <c r="AU167" s="17" t="s">
        <v>88</v>
      </c>
    </row>
    <row r="168" spans="1:65" s="13" customFormat="1" ht="11.25">
      <c r="B168" s="167"/>
      <c r="D168" s="157" t="s">
        <v>216</v>
      </c>
      <c r="E168" s="168" t="s">
        <v>1</v>
      </c>
      <c r="F168" s="169" t="s">
        <v>267</v>
      </c>
      <c r="H168" s="170">
        <v>564</v>
      </c>
      <c r="I168" s="171"/>
      <c r="L168" s="167"/>
      <c r="M168" s="172"/>
      <c r="N168" s="173"/>
      <c r="O168" s="173"/>
      <c r="P168" s="173"/>
      <c r="Q168" s="173"/>
      <c r="R168" s="173"/>
      <c r="S168" s="173"/>
      <c r="T168" s="174"/>
      <c r="AT168" s="168" t="s">
        <v>216</v>
      </c>
      <c r="AU168" s="168" t="s">
        <v>88</v>
      </c>
      <c r="AV168" s="13" t="s">
        <v>88</v>
      </c>
      <c r="AW168" s="13" t="s">
        <v>36</v>
      </c>
      <c r="AX168" s="13" t="s">
        <v>21</v>
      </c>
      <c r="AY168" s="168" t="s">
        <v>121</v>
      </c>
    </row>
    <row r="169" spans="1:65" s="2" customFormat="1" ht="24.2" customHeight="1">
      <c r="A169" s="32"/>
      <c r="B169" s="143"/>
      <c r="C169" s="144" t="s">
        <v>268</v>
      </c>
      <c r="D169" s="144" t="s">
        <v>124</v>
      </c>
      <c r="E169" s="145" t="s">
        <v>269</v>
      </c>
      <c r="F169" s="146" t="s">
        <v>270</v>
      </c>
      <c r="G169" s="147" t="s">
        <v>203</v>
      </c>
      <c r="H169" s="148">
        <v>564</v>
      </c>
      <c r="I169" s="149"/>
      <c r="J169" s="150">
        <f>ROUND(I169*H169,2)</f>
        <v>0</v>
      </c>
      <c r="K169" s="146" t="s">
        <v>204</v>
      </c>
      <c r="L169" s="33"/>
      <c r="M169" s="151" t="s">
        <v>1</v>
      </c>
      <c r="N169" s="152" t="s">
        <v>44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145</v>
      </c>
      <c r="AT169" s="155" t="s">
        <v>124</v>
      </c>
      <c r="AU169" s="155" t="s">
        <v>88</v>
      </c>
      <c r="AY169" s="17" t="s">
        <v>121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21</v>
      </c>
      <c r="BK169" s="156">
        <f>ROUND(I169*H169,2)</f>
        <v>0</v>
      </c>
      <c r="BL169" s="17" t="s">
        <v>145</v>
      </c>
      <c r="BM169" s="155" t="s">
        <v>271</v>
      </c>
    </row>
    <row r="170" spans="1:65" s="2" customFormat="1" ht="19.5">
      <c r="A170" s="32"/>
      <c r="B170" s="33"/>
      <c r="C170" s="32"/>
      <c r="D170" s="157" t="s">
        <v>131</v>
      </c>
      <c r="E170" s="32"/>
      <c r="F170" s="158" t="s">
        <v>272</v>
      </c>
      <c r="G170" s="32"/>
      <c r="H170" s="32"/>
      <c r="I170" s="159"/>
      <c r="J170" s="32"/>
      <c r="K170" s="32"/>
      <c r="L170" s="33"/>
      <c r="M170" s="160"/>
      <c r="N170" s="161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131</v>
      </c>
      <c r="AU170" s="17" t="s">
        <v>88</v>
      </c>
    </row>
    <row r="171" spans="1:65" s="2" customFormat="1" ht="19.5">
      <c r="A171" s="32"/>
      <c r="B171" s="33"/>
      <c r="C171" s="32"/>
      <c r="D171" s="157" t="s">
        <v>132</v>
      </c>
      <c r="E171" s="32"/>
      <c r="F171" s="162" t="s">
        <v>260</v>
      </c>
      <c r="G171" s="32"/>
      <c r="H171" s="32"/>
      <c r="I171" s="159"/>
      <c r="J171" s="32"/>
      <c r="K171" s="32"/>
      <c r="L171" s="33"/>
      <c r="M171" s="160"/>
      <c r="N171" s="161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132</v>
      </c>
      <c r="AU171" s="17" t="s">
        <v>88</v>
      </c>
    </row>
    <row r="172" spans="1:65" s="13" customFormat="1" ht="11.25">
      <c r="B172" s="167"/>
      <c r="D172" s="157" t="s">
        <v>216</v>
      </c>
      <c r="E172" s="168" t="s">
        <v>1</v>
      </c>
      <c r="F172" s="169" t="s">
        <v>267</v>
      </c>
      <c r="H172" s="170">
        <v>564</v>
      </c>
      <c r="I172" s="171"/>
      <c r="L172" s="167"/>
      <c r="M172" s="172"/>
      <c r="N172" s="173"/>
      <c r="O172" s="173"/>
      <c r="P172" s="173"/>
      <c r="Q172" s="173"/>
      <c r="R172" s="173"/>
      <c r="S172" s="173"/>
      <c r="T172" s="174"/>
      <c r="AT172" s="168" t="s">
        <v>216</v>
      </c>
      <c r="AU172" s="168" t="s">
        <v>88</v>
      </c>
      <c r="AV172" s="13" t="s">
        <v>88</v>
      </c>
      <c r="AW172" s="13" t="s">
        <v>36</v>
      </c>
      <c r="AX172" s="13" t="s">
        <v>21</v>
      </c>
      <c r="AY172" s="168" t="s">
        <v>121</v>
      </c>
    </row>
    <row r="173" spans="1:65" s="2" customFormat="1" ht="16.5" customHeight="1">
      <c r="A173" s="32"/>
      <c r="B173" s="143"/>
      <c r="C173" s="190" t="s">
        <v>273</v>
      </c>
      <c r="D173" s="190" t="s">
        <v>274</v>
      </c>
      <c r="E173" s="191" t="s">
        <v>275</v>
      </c>
      <c r="F173" s="192" t="s">
        <v>276</v>
      </c>
      <c r="G173" s="193" t="s">
        <v>277</v>
      </c>
      <c r="H173" s="194">
        <v>16.920000000000002</v>
      </c>
      <c r="I173" s="195"/>
      <c r="J173" s="196">
        <f>ROUND(I173*H173,2)</f>
        <v>0</v>
      </c>
      <c r="K173" s="192" t="s">
        <v>204</v>
      </c>
      <c r="L173" s="197"/>
      <c r="M173" s="198" t="s">
        <v>1</v>
      </c>
      <c r="N173" s="199" t="s">
        <v>44</v>
      </c>
      <c r="O173" s="58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165</v>
      </c>
      <c r="AT173" s="155" t="s">
        <v>274</v>
      </c>
      <c r="AU173" s="155" t="s">
        <v>88</v>
      </c>
      <c r="AY173" s="17" t="s">
        <v>121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21</v>
      </c>
      <c r="BK173" s="156">
        <f>ROUND(I173*H173,2)</f>
        <v>0</v>
      </c>
      <c r="BL173" s="17" t="s">
        <v>145</v>
      </c>
      <c r="BM173" s="155" t="s">
        <v>278</v>
      </c>
    </row>
    <row r="174" spans="1:65" s="2" customFormat="1" ht="11.25">
      <c r="A174" s="32"/>
      <c r="B174" s="33"/>
      <c r="C174" s="32"/>
      <c r="D174" s="157" t="s">
        <v>131</v>
      </c>
      <c r="E174" s="32"/>
      <c r="F174" s="158" t="s">
        <v>279</v>
      </c>
      <c r="G174" s="32"/>
      <c r="H174" s="32"/>
      <c r="I174" s="159"/>
      <c r="J174" s="32"/>
      <c r="K174" s="32"/>
      <c r="L174" s="33"/>
      <c r="M174" s="160"/>
      <c r="N174" s="161"/>
      <c r="O174" s="58"/>
      <c r="P174" s="58"/>
      <c r="Q174" s="58"/>
      <c r="R174" s="58"/>
      <c r="S174" s="58"/>
      <c r="T174" s="5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131</v>
      </c>
      <c r="AU174" s="17" t="s">
        <v>88</v>
      </c>
    </row>
    <row r="175" spans="1:65" s="13" customFormat="1" ht="11.25">
      <c r="B175" s="167"/>
      <c r="D175" s="157" t="s">
        <v>216</v>
      </c>
      <c r="E175" s="168" t="s">
        <v>1</v>
      </c>
      <c r="F175" s="169" t="s">
        <v>280</v>
      </c>
      <c r="H175" s="170">
        <v>16.920000000000002</v>
      </c>
      <c r="I175" s="171"/>
      <c r="L175" s="167"/>
      <c r="M175" s="172"/>
      <c r="N175" s="173"/>
      <c r="O175" s="173"/>
      <c r="P175" s="173"/>
      <c r="Q175" s="173"/>
      <c r="R175" s="173"/>
      <c r="S175" s="173"/>
      <c r="T175" s="174"/>
      <c r="AT175" s="168" t="s">
        <v>216</v>
      </c>
      <c r="AU175" s="168" t="s">
        <v>88</v>
      </c>
      <c r="AV175" s="13" t="s">
        <v>88</v>
      </c>
      <c r="AW175" s="13" t="s">
        <v>36</v>
      </c>
      <c r="AX175" s="13" t="s">
        <v>21</v>
      </c>
      <c r="AY175" s="168" t="s">
        <v>121</v>
      </c>
    </row>
    <row r="176" spans="1:65" s="2" customFormat="1" ht="24.2" customHeight="1">
      <c r="A176" s="32"/>
      <c r="B176" s="143"/>
      <c r="C176" s="144" t="s">
        <v>281</v>
      </c>
      <c r="D176" s="144" t="s">
        <v>124</v>
      </c>
      <c r="E176" s="145" t="s">
        <v>282</v>
      </c>
      <c r="F176" s="146" t="s">
        <v>283</v>
      </c>
      <c r="G176" s="147" t="s">
        <v>127</v>
      </c>
      <c r="H176" s="148">
        <v>1</v>
      </c>
      <c r="I176" s="149"/>
      <c r="J176" s="150">
        <f>ROUND(I176*H176,2)</f>
        <v>0</v>
      </c>
      <c r="K176" s="146" t="s">
        <v>1</v>
      </c>
      <c r="L176" s="33"/>
      <c r="M176" s="151" t="s">
        <v>1</v>
      </c>
      <c r="N176" s="152" t="s">
        <v>44</v>
      </c>
      <c r="O176" s="58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145</v>
      </c>
      <c r="AT176" s="155" t="s">
        <v>124</v>
      </c>
      <c r="AU176" s="155" t="s">
        <v>88</v>
      </c>
      <c r="AY176" s="17" t="s">
        <v>121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7" t="s">
        <v>21</v>
      </c>
      <c r="BK176" s="156">
        <f>ROUND(I176*H176,2)</f>
        <v>0</v>
      </c>
      <c r="BL176" s="17" t="s">
        <v>145</v>
      </c>
      <c r="BM176" s="155" t="s">
        <v>284</v>
      </c>
    </row>
    <row r="177" spans="1:65" s="2" customFormat="1" ht="19.5">
      <c r="A177" s="32"/>
      <c r="B177" s="33"/>
      <c r="C177" s="32"/>
      <c r="D177" s="157" t="s">
        <v>131</v>
      </c>
      <c r="E177" s="32"/>
      <c r="F177" s="158" t="s">
        <v>285</v>
      </c>
      <c r="G177" s="32"/>
      <c r="H177" s="32"/>
      <c r="I177" s="159"/>
      <c r="J177" s="32"/>
      <c r="K177" s="32"/>
      <c r="L177" s="33"/>
      <c r="M177" s="160"/>
      <c r="N177" s="161"/>
      <c r="O177" s="58"/>
      <c r="P177" s="58"/>
      <c r="Q177" s="58"/>
      <c r="R177" s="58"/>
      <c r="S177" s="58"/>
      <c r="T177" s="59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131</v>
      </c>
      <c r="AU177" s="17" t="s">
        <v>88</v>
      </c>
    </row>
    <row r="178" spans="1:65" s="2" customFormat="1" ht="87.75">
      <c r="A178" s="32"/>
      <c r="B178" s="33"/>
      <c r="C178" s="32"/>
      <c r="D178" s="157" t="s">
        <v>132</v>
      </c>
      <c r="E178" s="32"/>
      <c r="F178" s="162" t="s">
        <v>286</v>
      </c>
      <c r="G178" s="32"/>
      <c r="H178" s="32"/>
      <c r="I178" s="159"/>
      <c r="J178" s="32"/>
      <c r="K178" s="32"/>
      <c r="L178" s="33"/>
      <c r="M178" s="160"/>
      <c r="N178" s="161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132</v>
      </c>
      <c r="AU178" s="17" t="s">
        <v>88</v>
      </c>
    </row>
    <row r="179" spans="1:65" s="12" customFormat="1" ht="22.9" customHeight="1">
      <c r="B179" s="130"/>
      <c r="D179" s="131" t="s">
        <v>78</v>
      </c>
      <c r="E179" s="141" t="s">
        <v>88</v>
      </c>
      <c r="F179" s="141" t="s">
        <v>287</v>
      </c>
      <c r="I179" s="133"/>
      <c r="J179" s="142">
        <f>BK179</f>
        <v>0</v>
      </c>
      <c r="L179" s="130"/>
      <c r="M179" s="135"/>
      <c r="N179" s="136"/>
      <c r="O179" s="136"/>
      <c r="P179" s="137">
        <f>SUM(P180:P183)</f>
        <v>0</v>
      </c>
      <c r="Q179" s="136"/>
      <c r="R179" s="137">
        <f>SUM(R180:R183)</f>
        <v>39.875550000000004</v>
      </c>
      <c r="S179" s="136"/>
      <c r="T179" s="138">
        <f>SUM(T180:T183)</f>
        <v>0</v>
      </c>
      <c r="AR179" s="131" t="s">
        <v>21</v>
      </c>
      <c r="AT179" s="139" t="s">
        <v>78</v>
      </c>
      <c r="AU179" s="139" t="s">
        <v>21</v>
      </c>
      <c r="AY179" s="131" t="s">
        <v>121</v>
      </c>
      <c r="BK179" s="140">
        <f>SUM(BK180:BK183)</f>
        <v>0</v>
      </c>
    </row>
    <row r="180" spans="1:65" s="2" customFormat="1" ht="37.9" customHeight="1">
      <c r="A180" s="32"/>
      <c r="B180" s="143"/>
      <c r="C180" s="144" t="s">
        <v>8</v>
      </c>
      <c r="D180" s="144" t="s">
        <v>124</v>
      </c>
      <c r="E180" s="145" t="s">
        <v>288</v>
      </c>
      <c r="F180" s="146" t="s">
        <v>289</v>
      </c>
      <c r="G180" s="147" t="s">
        <v>290</v>
      </c>
      <c r="H180" s="148">
        <v>195</v>
      </c>
      <c r="I180" s="149"/>
      <c r="J180" s="150">
        <f>ROUND(I180*H180,2)</f>
        <v>0</v>
      </c>
      <c r="K180" s="146" t="s">
        <v>204</v>
      </c>
      <c r="L180" s="33"/>
      <c r="M180" s="151" t="s">
        <v>1</v>
      </c>
      <c r="N180" s="152" t="s">
        <v>44</v>
      </c>
      <c r="O180" s="58"/>
      <c r="P180" s="153">
        <f>O180*H180</f>
        <v>0</v>
      </c>
      <c r="Q180" s="153">
        <v>0.20449000000000001</v>
      </c>
      <c r="R180" s="153">
        <f>Q180*H180</f>
        <v>39.875550000000004</v>
      </c>
      <c r="S180" s="153">
        <v>0</v>
      </c>
      <c r="T180" s="15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145</v>
      </c>
      <c r="AT180" s="155" t="s">
        <v>124</v>
      </c>
      <c r="AU180" s="155" t="s">
        <v>88</v>
      </c>
      <c r="AY180" s="17" t="s">
        <v>121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7" t="s">
        <v>21</v>
      </c>
      <c r="BK180" s="156">
        <f>ROUND(I180*H180,2)</f>
        <v>0</v>
      </c>
      <c r="BL180" s="17" t="s">
        <v>145</v>
      </c>
      <c r="BM180" s="155" t="s">
        <v>291</v>
      </c>
    </row>
    <row r="181" spans="1:65" s="2" customFormat="1" ht="39">
      <c r="A181" s="32"/>
      <c r="B181" s="33"/>
      <c r="C181" s="32"/>
      <c r="D181" s="157" t="s">
        <v>131</v>
      </c>
      <c r="E181" s="32"/>
      <c r="F181" s="158" t="s">
        <v>292</v>
      </c>
      <c r="G181" s="32"/>
      <c r="H181" s="32"/>
      <c r="I181" s="159"/>
      <c r="J181" s="32"/>
      <c r="K181" s="32"/>
      <c r="L181" s="33"/>
      <c r="M181" s="160"/>
      <c r="N181" s="161"/>
      <c r="O181" s="58"/>
      <c r="P181" s="58"/>
      <c r="Q181" s="58"/>
      <c r="R181" s="58"/>
      <c r="S181" s="58"/>
      <c r="T181" s="59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131</v>
      </c>
      <c r="AU181" s="17" t="s">
        <v>88</v>
      </c>
    </row>
    <row r="182" spans="1:65" s="2" customFormat="1" ht="19.5">
      <c r="A182" s="32"/>
      <c r="B182" s="33"/>
      <c r="C182" s="32"/>
      <c r="D182" s="157" t="s">
        <v>132</v>
      </c>
      <c r="E182" s="32"/>
      <c r="F182" s="162" t="s">
        <v>293</v>
      </c>
      <c r="G182" s="32"/>
      <c r="H182" s="32"/>
      <c r="I182" s="159"/>
      <c r="J182" s="32"/>
      <c r="K182" s="32"/>
      <c r="L182" s="33"/>
      <c r="M182" s="160"/>
      <c r="N182" s="161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132</v>
      </c>
      <c r="AU182" s="17" t="s">
        <v>88</v>
      </c>
    </row>
    <row r="183" spans="1:65" s="13" customFormat="1" ht="11.25">
      <c r="B183" s="167"/>
      <c r="D183" s="157" t="s">
        <v>216</v>
      </c>
      <c r="E183" s="168" t="s">
        <v>1</v>
      </c>
      <c r="F183" s="169" t="s">
        <v>294</v>
      </c>
      <c r="H183" s="170">
        <v>195</v>
      </c>
      <c r="I183" s="171"/>
      <c r="L183" s="167"/>
      <c r="M183" s="172"/>
      <c r="N183" s="173"/>
      <c r="O183" s="173"/>
      <c r="P183" s="173"/>
      <c r="Q183" s="173"/>
      <c r="R183" s="173"/>
      <c r="S183" s="173"/>
      <c r="T183" s="174"/>
      <c r="AT183" s="168" t="s">
        <v>216</v>
      </c>
      <c r="AU183" s="168" t="s">
        <v>88</v>
      </c>
      <c r="AV183" s="13" t="s">
        <v>88</v>
      </c>
      <c r="AW183" s="13" t="s">
        <v>36</v>
      </c>
      <c r="AX183" s="13" t="s">
        <v>21</v>
      </c>
      <c r="AY183" s="168" t="s">
        <v>121</v>
      </c>
    </row>
    <row r="184" spans="1:65" s="12" customFormat="1" ht="22.9" customHeight="1">
      <c r="B184" s="130"/>
      <c r="D184" s="131" t="s">
        <v>78</v>
      </c>
      <c r="E184" s="141" t="s">
        <v>120</v>
      </c>
      <c r="F184" s="141" t="s">
        <v>295</v>
      </c>
      <c r="I184" s="133"/>
      <c r="J184" s="142">
        <f>BK184</f>
        <v>0</v>
      </c>
      <c r="L184" s="130"/>
      <c r="M184" s="135"/>
      <c r="N184" s="136"/>
      <c r="O184" s="136"/>
      <c r="P184" s="137">
        <f>SUM(P185:P219)</f>
        <v>0</v>
      </c>
      <c r="Q184" s="136"/>
      <c r="R184" s="137">
        <f>SUM(R185:R219)</f>
        <v>2673.1127922000001</v>
      </c>
      <c r="S184" s="136"/>
      <c r="T184" s="138">
        <f>SUM(T185:T219)</f>
        <v>0</v>
      </c>
      <c r="AR184" s="131" t="s">
        <v>21</v>
      </c>
      <c r="AT184" s="139" t="s">
        <v>78</v>
      </c>
      <c r="AU184" s="139" t="s">
        <v>21</v>
      </c>
      <c r="AY184" s="131" t="s">
        <v>121</v>
      </c>
      <c r="BK184" s="140">
        <f>SUM(BK185:BK219)</f>
        <v>0</v>
      </c>
    </row>
    <row r="185" spans="1:65" s="2" customFormat="1" ht="33" customHeight="1">
      <c r="A185" s="32"/>
      <c r="B185" s="143"/>
      <c r="C185" s="144" t="s">
        <v>296</v>
      </c>
      <c r="D185" s="144" t="s">
        <v>124</v>
      </c>
      <c r="E185" s="145" t="s">
        <v>297</v>
      </c>
      <c r="F185" s="146" t="s">
        <v>298</v>
      </c>
      <c r="G185" s="147" t="s">
        <v>203</v>
      </c>
      <c r="H185" s="148">
        <v>3286.8319999999999</v>
      </c>
      <c r="I185" s="149"/>
      <c r="J185" s="150">
        <f>ROUND(I185*H185,2)</f>
        <v>0</v>
      </c>
      <c r="K185" s="146" t="s">
        <v>204</v>
      </c>
      <c r="L185" s="33"/>
      <c r="M185" s="151" t="s">
        <v>1</v>
      </c>
      <c r="N185" s="152" t="s">
        <v>44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145</v>
      </c>
      <c r="AT185" s="155" t="s">
        <v>124</v>
      </c>
      <c r="AU185" s="155" t="s">
        <v>88</v>
      </c>
      <c r="AY185" s="17" t="s">
        <v>121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21</v>
      </c>
      <c r="BK185" s="156">
        <f>ROUND(I185*H185,2)</f>
        <v>0</v>
      </c>
      <c r="BL185" s="17" t="s">
        <v>145</v>
      </c>
      <c r="BM185" s="155" t="s">
        <v>299</v>
      </c>
    </row>
    <row r="186" spans="1:65" s="2" customFormat="1" ht="48.75">
      <c r="A186" s="32"/>
      <c r="B186" s="33"/>
      <c r="C186" s="32"/>
      <c r="D186" s="157" t="s">
        <v>131</v>
      </c>
      <c r="E186" s="32"/>
      <c r="F186" s="158" t="s">
        <v>300</v>
      </c>
      <c r="G186" s="32"/>
      <c r="H186" s="32"/>
      <c r="I186" s="159"/>
      <c r="J186" s="32"/>
      <c r="K186" s="32"/>
      <c r="L186" s="33"/>
      <c r="M186" s="160"/>
      <c r="N186" s="161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131</v>
      </c>
      <c r="AU186" s="17" t="s">
        <v>88</v>
      </c>
    </row>
    <row r="187" spans="1:65" s="13" customFormat="1" ht="11.25">
      <c r="B187" s="167"/>
      <c r="D187" s="157" t="s">
        <v>216</v>
      </c>
      <c r="E187" s="168" t="s">
        <v>1</v>
      </c>
      <c r="F187" s="169" t="s">
        <v>261</v>
      </c>
      <c r="H187" s="170">
        <v>3286.8319999999999</v>
      </c>
      <c r="I187" s="171"/>
      <c r="L187" s="167"/>
      <c r="M187" s="172"/>
      <c r="N187" s="173"/>
      <c r="O187" s="173"/>
      <c r="P187" s="173"/>
      <c r="Q187" s="173"/>
      <c r="R187" s="173"/>
      <c r="S187" s="173"/>
      <c r="T187" s="174"/>
      <c r="AT187" s="168" t="s">
        <v>216</v>
      </c>
      <c r="AU187" s="168" t="s">
        <v>88</v>
      </c>
      <c r="AV187" s="13" t="s">
        <v>88</v>
      </c>
      <c r="AW187" s="13" t="s">
        <v>36</v>
      </c>
      <c r="AX187" s="13" t="s">
        <v>21</v>
      </c>
      <c r="AY187" s="168" t="s">
        <v>121</v>
      </c>
    </row>
    <row r="188" spans="1:65" s="2" customFormat="1" ht="21.75" customHeight="1">
      <c r="A188" s="32"/>
      <c r="B188" s="143"/>
      <c r="C188" s="190" t="s">
        <v>301</v>
      </c>
      <c r="D188" s="190" t="s">
        <v>274</v>
      </c>
      <c r="E188" s="191" t="s">
        <v>302</v>
      </c>
      <c r="F188" s="192" t="s">
        <v>303</v>
      </c>
      <c r="G188" s="193" t="s">
        <v>251</v>
      </c>
      <c r="H188" s="194">
        <v>70.206999999999994</v>
      </c>
      <c r="I188" s="195"/>
      <c r="J188" s="196">
        <f>ROUND(I188*H188,2)</f>
        <v>0</v>
      </c>
      <c r="K188" s="192" t="s">
        <v>204</v>
      </c>
      <c r="L188" s="197"/>
      <c r="M188" s="198" t="s">
        <v>1</v>
      </c>
      <c r="N188" s="199" t="s">
        <v>44</v>
      </c>
      <c r="O188" s="58"/>
      <c r="P188" s="153">
        <f>O188*H188</f>
        <v>0</v>
      </c>
      <c r="Q188" s="153">
        <v>1</v>
      </c>
      <c r="R188" s="153">
        <f>Q188*H188</f>
        <v>70.206999999999994</v>
      </c>
      <c r="S188" s="153">
        <v>0</v>
      </c>
      <c r="T188" s="15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165</v>
      </c>
      <c r="AT188" s="155" t="s">
        <v>274</v>
      </c>
      <c r="AU188" s="155" t="s">
        <v>88</v>
      </c>
      <c r="AY188" s="17" t="s">
        <v>121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7" t="s">
        <v>21</v>
      </c>
      <c r="BK188" s="156">
        <f>ROUND(I188*H188,2)</f>
        <v>0</v>
      </c>
      <c r="BL188" s="17" t="s">
        <v>145</v>
      </c>
      <c r="BM188" s="155" t="s">
        <v>304</v>
      </c>
    </row>
    <row r="189" spans="1:65" s="2" customFormat="1" ht="11.25">
      <c r="A189" s="32"/>
      <c r="B189" s="33"/>
      <c r="C189" s="32"/>
      <c r="D189" s="157" t="s">
        <v>131</v>
      </c>
      <c r="E189" s="32"/>
      <c r="F189" s="158" t="s">
        <v>303</v>
      </c>
      <c r="G189" s="32"/>
      <c r="H189" s="32"/>
      <c r="I189" s="159"/>
      <c r="J189" s="32"/>
      <c r="K189" s="32"/>
      <c r="L189" s="33"/>
      <c r="M189" s="160"/>
      <c r="N189" s="161"/>
      <c r="O189" s="58"/>
      <c r="P189" s="58"/>
      <c r="Q189" s="58"/>
      <c r="R189" s="58"/>
      <c r="S189" s="58"/>
      <c r="T189" s="5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131</v>
      </c>
      <c r="AU189" s="17" t="s">
        <v>88</v>
      </c>
    </row>
    <row r="190" spans="1:65" s="14" customFormat="1" ht="11.25">
      <c r="B190" s="175"/>
      <c r="D190" s="157" t="s">
        <v>216</v>
      </c>
      <c r="E190" s="176" t="s">
        <v>1</v>
      </c>
      <c r="F190" s="177" t="s">
        <v>305</v>
      </c>
      <c r="H190" s="176" t="s">
        <v>1</v>
      </c>
      <c r="I190" s="178"/>
      <c r="L190" s="175"/>
      <c r="M190" s="179"/>
      <c r="N190" s="180"/>
      <c r="O190" s="180"/>
      <c r="P190" s="180"/>
      <c r="Q190" s="180"/>
      <c r="R190" s="180"/>
      <c r="S190" s="180"/>
      <c r="T190" s="181"/>
      <c r="AT190" s="176" t="s">
        <v>216</v>
      </c>
      <c r="AU190" s="176" t="s">
        <v>88</v>
      </c>
      <c r="AV190" s="14" t="s">
        <v>21</v>
      </c>
      <c r="AW190" s="14" t="s">
        <v>36</v>
      </c>
      <c r="AX190" s="14" t="s">
        <v>79</v>
      </c>
      <c r="AY190" s="176" t="s">
        <v>121</v>
      </c>
    </row>
    <row r="191" spans="1:65" s="13" customFormat="1" ht="11.25">
      <c r="B191" s="167"/>
      <c r="D191" s="157" t="s">
        <v>216</v>
      </c>
      <c r="E191" s="168" t="s">
        <v>1</v>
      </c>
      <c r="F191" s="169" t="s">
        <v>306</v>
      </c>
      <c r="H191" s="170">
        <v>70.206999999999994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216</v>
      </c>
      <c r="AU191" s="168" t="s">
        <v>88</v>
      </c>
      <c r="AV191" s="13" t="s">
        <v>88</v>
      </c>
      <c r="AW191" s="13" t="s">
        <v>36</v>
      </c>
      <c r="AX191" s="13" t="s">
        <v>21</v>
      </c>
      <c r="AY191" s="168" t="s">
        <v>121</v>
      </c>
    </row>
    <row r="192" spans="1:65" s="2" customFormat="1" ht="16.5" customHeight="1">
      <c r="A192" s="32"/>
      <c r="B192" s="143"/>
      <c r="C192" s="144" t="s">
        <v>307</v>
      </c>
      <c r="D192" s="144" t="s">
        <v>124</v>
      </c>
      <c r="E192" s="145" t="s">
        <v>308</v>
      </c>
      <c r="F192" s="146" t="s">
        <v>309</v>
      </c>
      <c r="G192" s="147" t="s">
        <v>203</v>
      </c>
      <c r="H192" s="148">
        <v>3024.2919999999999</v>
      </c>
      <c r="I192" s="149"/>
      <c r="J192" s="150">
        <f>ROUND(I192*H192,2)</f>
        <v>0</v>
      </c>
      <c r="K192" s="146" t="s">
        <v>204</v>
      </c>
      <c r="L192" s="33"/>
      <c r="M192" s="151" t="s">
        <v>1</v>
      </c>
      <c r="N192" s="152" t="s">
        <v>44</v>
      </c>
      <c r="O192" s="58"/>
      <c r="P192" s="153">
        <f>O192*H192</f>
        <v>0</v>
      </c>
      <c r="Q192" s="153">
        <v>0.34499999999999997</v>
      </c>
      <c r="R192" s="153">
        <f>Q192*H192</f>
        <v>1043.3807399999998</v>
      </c>
      <c r="S192" s="153">
        <v>0</v>
      </c>
      <c r="T192" s="15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145</v>
      </c>
      <c r="AT192" s="155" t="s">
        <v>124</v>
      </c>
      <c r="AU192" s="155" t="s">
        <v>88</v>
      </c>
      <c r="AY192" s="17" t="s">
        <v>121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7" t="s">
        <v>21</v>
      </c>
      <c r="BK192" s="156">
        <f>ROUND(I192*H192,2)</f>
        <v>0</v>
      </c>
      <c r="BL192" s="17" t="s">
        <v>145</v>
      </c>
      <c r="BM192" s="155" t="s">
        <v>310</v>
      </c>
    </row>
    <row r="193" spans="1:65" s="2" customFormat="1" ht="19.5">
      <c r="A193" s="32"/>
      <c r="B193" s="33"/>
      <c r="C193" s="32"/>
      <c r="D193" s="157" t="s">
        <v>131</v>
      </c>
      <c r="E193" s="32"/>
      <c r="F193" s="158" t="s">
        <v>311</v>
      </c>
      <c r="G193" s="32"/>
      <c r="H193" s="32"/>
      <c r="I193" s="159"/>
      <c r="J193" s="32"/>
      <c r="K193" s="32"/>
      <c r="L193" s="33"/>
      <c r="M193" s="160"/>
      <c r="N193" s="161"/>
      <c r="O193" s="58"/>
      <c r="P193" s="58"/>
      <c r="Q193" s="58"/>
      <c r="R193" s="58"/>
      <c r="S193" s="58"/>
      <c r="T193" s="59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131</v>
      </c>
      <c r="AU193" s="17" t="s">
        <v>88</v>
      </c>
    </row>
    <row r="194" spans="1:65" s="14" customFormat="1" ht="11.25">
      <c r="B194" s="175"/>
      <c r="D194" s="157" t="s">
        <v>216</v>
      </c>
      <c r="E194" s="176" t="s">
        <v>1</v>
      </c>
      <c r="F194" s="177" t="s">
        <v>312</v>
      </c>
      <c r="H194" s="176" t="s">
        <v>1</v>
      </c>
      <c r="I194" s="178"/>
      <c r="L194" s="175"/>
      <c r="M194" s="179"/>
      <c r="N194" s="180"/>
      <c r="O194" s="180"/>
      <c r="P194" s="180"/>
      <c r="Q194" s="180"/>
      <c r="R194" s="180"/>
      <c r="S194" s="180"/>
      <c r="T194" s="181"/>
      <c r="AT194" s="176" t="s">
        <v>216</v>
      </c>
      <c r="AU194" s="176" t="s">
        <v>88</v>
      </c>
      <c r="AV194" s="14" t="s">
        <v>21</v>
      </c>
      <c r="AW194" s="14" t="s">
        <v>36</v>
      </c>
      <c r="AX194" s="14" t="s">
        <v>79</v>
      </c>
      <c r="AY194" s="176" t="s">
        <v>121</v>
      </c>
    </row>
    <row r="195" spans="1:65" s="13" customFormat="1" ht="11.25">
      <c r="B195" s="167"/>
      <c r="D195" s="157" t="s">
        <v>216</v>
      </c>
      <c r="E195" s="168" t="s">
        <v>1</v>
      </c>
      <c r="F195" s="169" t="s">
        <v>313</v>
      </c>
      <c r="H195" s="170">
        <v>3024.2919999999999</v>
      </c>
      <c r="I195" s="171"/>
      <c r="L195" s="167"/>
      <c r="M195" s="172"/>
      <c r="N195" s="173"/>
      <c r="O195" s="173"/>
      <c r="P195" s="173"/>
      <c r="Q195" s="173"/>
      <c r="R195" s="173"/>
      <c r="S195" s="173"/>
      <c r="T195" s="174"/>
      <c r="AT195" s="168" t="s">
        <v>216</v>
      </c>
      <c r="AU195" s="168" t="s">
        <v>88</v>
      </c>
      <c r="AV195" s="13" t="s">
        <v>88</v>
      </c>
      <c r="AW195" s="13" t="s">
        <v>36</v>
      </c>
      <c r="AX195" s="13" t="s">
        <v>21</v>
      </c>
      <c r="AY195" s="168" t="s">
        <v>121</v>
      </c>
    </row>
    <row r="196" spans="1:65" s="2" customFormat="1" ht="16.5" customHeight="1">
      <c r="A196" s="32"/>
      <c r="B196" s="143"/>
      <c r="C196" s="144" t="s">
        <v>314</v>
      </c>
      <c r="D196" s="144" t="s">
        <v>124</v>
      </c>
      <c r="E196" s="145" t="s">
        <v>315</v>
      </c>
      <c r="F196" s="146" t="s">
        <v>316</v>
      </c>
      <c r="G196" s="147" t="s">
        <v>203</v>
      </c>
      <c r="H196" s="148">
        <v>3286.8319999999999</v>
      </c>
      <c r="I196" s="149"/>
      <c r="J196" s="150">
        <f>ROUND(I196*H196,2)</f>
        <v>0</v>
      </c>
      <c r="K196" s="146" t="s">
        <v>204</v>
      </c>
      <c r="L196" s="33"/>
      <c r="M196" s="151" t="s">
        <v>1</v>
      </c>
      <c r="N196" s="152" t="s">
        <v>44</v>
      </c>
      <c r="O196" s="58"/>
      <c r="P196" s="153">
        <f>O196*H196</f>
        <v>0</v>
      </c>
      <c r="Q196" s="153">
        <v>0.46</v>
      </c>
      <c r="R196" s="153">
        <f>Q196*H196</f>
        <v>1511.94272</v>
      </c>
      <c r="S196" s="153">
        <v>0</v>
      </c>
      <c r="T196" s="15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5" t="s">
        <v>145</v>
      </c>
      <c r="AT196" s="155" t="s">
        <v>124</v>
      </c>
      <c r="AU196" s="155" t="s">
        <v>88</v>
      </c>
      <c r="AY196" s="17" t="s">
        <v>121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7" t="s">
        <v>21</v>
      </c>
      <c r="BK196" s="156">
        <f>ROUND(I196*H196,2)</f>
        <v>0</v>
      </c>
      <c r="BL196" s="17" t="s">
        <v>145</v>
      </c>
      <c r="BM196" s="155" t="s">
        <v>317</v>
      </c>
    </row>
    <row r="197" spans="1:65" s="2" customFormat="1" ht="19.5">
      <c r="A197" s="32"/>
      <c r="B197" s="33"/>
      <c r="C197" s="32"/>
      <c r="D197" s="157" t="s">
        <v>131</v>
      </c>
      <c r="E197" s="32"/>
      <c r="F197" s="158" t="s">
        <v>318</v>
      </c>
      <c r="G197" s="32"/>
      <c r="H197" s="32"/>
      <c r="I197" s="159"/>
      <c r="J197" s="32"/>
      <c r="K197" s="32"/>
      <c r="L197" s="33"/>
      <c r="M197" s="160"/>
      <c r="N197" s="161"/>
      <c r="O197" s="58"/>
      <c r="P197" s="58"/>
      <c r="Q197" s="58"/>
      <c r="R197" s="58"/>
      <c r="S197" s="58"/>
      <c r="T197" s="5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131</v>
      </c>
      <c r="AU197" s="17" t="s">
        <v>88</v>
      </c>
    </row>
    <row r="198" spans="1:65" s="14" customFormat="1" ht="11.25">
      <c r="B198" s="175"/>
      <c r="D198" s="157" t="s">
        <v>216</v>
      </c>
      <c r="E198" s="176" t="s">
        <v>1</v>
      </c>
      <c r="F198" s="177" t="s">
        <v>319</v>
      </c>
      <c r="H198" s="176" t="s">
        <v>1</v>
      </c>
      <c r="I198" s="178"/>
      <c r="L198" s="175"/>
      <c r="M198" s="179"/>
      <c r="N198" s="180"/>
      <c r="O198" s="180"/>
      <c r="P198" s="180"/>
      <c r="Q198" s="180"/>
      <c r="R198" s="180"/>
      <c r="S198" s="180"/>
      <c r="T198" s="181"/>
      <c r="AT198" s="176" t="s">
        <v>216</v>
      </c>
      <c r="AU198" s="176" t="s">
        <v>88</v>
      </c>
      <c r="AV198" s="14" t="s">
        <v>21</v>
      </c>
      <c r="AW198" s="14" t="s">
        <v>36</v>
      </c>
      <c r="AX198" s="14" t="s">
        <v>79</v>
      </c>
      <c r="AY198" s="176" t="s">
        <v>121</v>
      </c>
    </row>
    <row r="199" spans="1:65" s="13" customFormat="1" ht="11.25">
      <c r="B199" s="167"/>
      <c r="D199" s="157" t="s">
        <v>216</v>
      </c>
      <c r="E199" s="168" t="s">
        <v>1</v>
      </c>
      <c r="F199" s="169" t="s">
        <v>320</v>
      </c>
      <c r="H199" s="170">
        <v>3286.8319999999999</v>
      </c>
      <c r="I199" s="171"/>
      <c r="L199" s="167"/>
      <c r="M199" s="172"/>
      <c r="N199" s="173"/>
      <c r="O199" s="173"/>
      <c r="P199" s="173"/>
      <c r="Q199" s="173"/>
      <c r="R199" s="173"/>
      <c r="S199" s="173"/>
      <c r="T199" s="174"/>
      <c r="AT199" s="168" t="s">
        <v>216</v>
      </c>
      <c r="AU199" s="168" t="s">
        <v>88</v>
      </c>
      <c r="AV199" s="13" t="s">
        <v>88</v>
      </c>
      <c r="AW199" s="13" t="s">
        <v>36</v>
      </c>
      <c r="AX199" s="13" t="s">
        <v>21</v>
      </c>
      <c r="AY199" s="168" t="s">
        <v>121</v>
      </c>
    </row>
    <row r="200" spans="1:65" s="2" customFormat="1" ht="33" customHeight="1">
      <c r="A200" s="32"/>
      <c r="B200" s="143"/>
      <c r="C200" s="144" t="s">
        <v>321</v>
      </c>
      <c r="D200" s="144" t="s">
        <v>124</v>
      </c>
      <c r="E200" s="145" t="s">
        <v>322</v>
      </c>
      <c r="F200" s="146" t="s">
        <v>323</v>
      </c>
      <c r="G200" s="147" t="s">
        <v>203</v>
      </c>
      <c r="H200" s="148">
        <v>2664.7649999999999</v>
      </c>
      <c r="I200" s="149"/>
      <c r="J200" s="150">
        <f>ROUND(I200*H200,2)</f>
        <v>0</v>
      </c>
      <c r="K200" s="146" t="s">
        <v>204</v>
      </c>
      <c r="L200" s="33"/>
      <c r="M200" s="151" t="s">
        <v>1</v>
      </c>
      <c r="N200" s="152" t="s">
        <v>44</v>
      </c>
      <c r="O200" s="58"/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5" t="s">
        <v>145</v>
      </c>
      <c r="AT200" s="155" t="s">
        <v>124</v>
      </c>
      <c r="AU200" s="155" t="s">
        <v>88</v>
      </c>
      <c r="AY200" s="17" t="s">
        <v>121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7" t="s">
        <v>21</v>
      </c>
      <c r="BK200" s="156">
        <f>ROUND(I200*H200,2)</f>
        <v>0</v>
      </c>
      <c r="BL200" s="17" t="s">
        <v>145</v>
      </c>
      <c r="BM200" s="155" t="s">
        <v>324</v>
      </c>
    </row>
    <row r="201" spans="1:65" s="2" customFormat="1" ht="29.25">
      <c r="A201" s="32"/>
      <c r="B201" s="33"/>
      <c r="C201" s="32"/>
      <c r="D201" s="157" t="s">
        <v>131</v>
      </c>
      <c r="E201" s="32"/>
      <c r="F201" s="158" t="s">
        <v>325</v>
      </c>
      <c r="G201" s="32"/>
      <c r="H201" s="32"/>
      <c r="I201" s="159"/>
      <c r="J201" s="32"/>
      <c r="K201" s="32"/>
      <c r="L201" s="33"/>
      <c r="M201" s="160"/>
      <c r="N201" s="161"/>
      <c r="O201" s="58"/>
      <c r="P201" s="58"/>
      <c r="Q201" s="58"/>
      <c r="R201" s="58"/>
      <c r="S201" s="58"/>
      <c r="T201" s="5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131</v>
      </c>
      <c r="AU201" s="17" t="s">
        <v>88</v>
      </c>
    </row>
    <row r="202" spans="1:65" s="14" customFormat="1" ht="11.25">
      <c r="B202" s="175"/>
      <c r="D202" s="157" t="s">
        <v>216</v>
      </c>
      <c r="E202" s="176" t="s">
        <v>1</v>
      </c>
      <c r="F202" s="177" t="s">
        <v>326</v>
      </c>
      <c r="H202" s="176" t="s">
        <v>1</v>
      </c>
      <c r="I202" s="178"/>
      <c r="L202" s="175"/>
      <c r="M202" s="179"/>
      <c r="N202" s="180"/>
      <c r="O202" s="180"/>
      <c r="P202" s="180"/>
      <c r="Q202" s="180"/>
      <c r="R202" s="180"/>
      <c r="S202" s="180"/>
      <c r="T202" s="181"/>
      <c r="AT202" s="176" t="s">
        <v>216</v>
      </c>
      <c r="AU202" s="176" t="s">
        <v>88</v>
      </c>
      <c r="AV202" s="14" t="s">
        <v>21</v>
      </c>
      <c r="AW202" s="14" t="s">
        <v>36</v>
      </c>
      <c r="AX202" s="14" t="s">
        <v>79</v>
      </c>
      <c r="AY202" s="176" t="s">
        <v>121</v>
      </c>
    </row>
    <row r="203" spans="1:65" s="13" customFormat="1" ht="11.25">
      <c r="B203" s="167"/>
      <c r="D203" s="157" t="s">
        <v>216</v>
      </c>
      <c r="E203" s="168" t="s">
        <v>1</v>
      </c>
      <c r="F203" s="169" t="s">
        <v>327</v>
      </c>
      <c r="H203" s="170">
        <v>2664.7649999999999</v>
      </c>
      <c r="I203" s="171"/>
      <c r="L203" s="167"/>
      <c r="M203" s="172"/>
      <c r="N203" s="173"/>
      <c r="O203" s="173"/>
      <c r="P203" s="173"/>
      <c r="Q203" s="173"/>
      <c r="R203" s="173"/>
      <c r="S203" s="173"/>
      <c r="T203" s="174"/>
      <c r="AT203" s="168" t="s">
        <v>216</v>
      </c>
      <c r="AU203" s="168" t="s">
        <v>88</v>
      </c>
      <c r="AV203" s="13" t="s">
        <v>88</v>
      </c>
      <c r="AW203" s="13" t="s">
        <v>36</v>
      </c>
      <c r="AX203" s="13" t="s">
        <v>21</v>
      </c>
      <c r="AY203" s="168" t="s">
        <v>121</v>
      </c>
    </row>
    <row r="204" spans="1:65" s="2" customFormat="1" ht="21.75" customHeight="1">
      <c r="A204" s="32"/>
      <c r="B204" s="143"/>
      <c r="C204" s="144" t="s">
        <v>7</v>
      </c>
      <c r="D204" s="144" t="s">
        <v>124</v>
      </c>
      <c r="E204" s="145" t="s">
        <v>328</v>
      </c>
      <c r="F204" s="146" t="s">
        <v>329</v>
      </c>
      <c r="G204" s="147" t="s">
        <v>203</v>
      </c>
      <c r="H204" s="148">
        <v>241.596</v>
      </c>
      <c r="I204" s="149"/>
      <c r="J204" s="150">
        <f>ROUND(I204*H204,2)</f>
        <v>0</v>
      </c>
      <c r="K204" s="146" t="s">
        <v>204</v>
      </c>
      <c r="L204" s="33"/>
      <c r="M204" s="151" t="s">
        <v>1</v>
      </c>
      <c r="N204" s="152" t="s">
        <v>44</v>
      </c>
      <c r="O204" s="58"/>
      <c r="P204" s="153">
        <f>O204*H204</f>
        <v>0</v>
      </c>
      <c r="Q204" s="153">
        <v>0.19694999999999999</v>
      </c>
      <c r="R204" s="153">
        <f>Q204*H204</f>
        <v>47.582332199999996</v>
      </c>
      <c r="S204" s="153">
        <v>0</v>
      </c>
      <c r="T204" s="15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5" t="s">
        <v>145</v>
      </c>
      <c r="AT204" s="155" t="s">
        <v>124</v>
      </c>
      <c r="AU204" s="155" t="s">
        <v>88</v>
      </c>
      <c r="AY204" s="17" t="s">
        <v>121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7" t="s">
        <v>21</v>
      </c>
      <c r="BK204" s="156">
        <f>ROUND(I204*H204,2)</f>
        <v>0</v>
      </c>
      <c r="BL204" s="17" t="s">
        <v>145</v>
      </c>
      <c r="BM204" s="155" t="s">
        <v>330</v>
      </c>
    </row>
    <row r="205" spans="1:65" s="2" customFormat="1" ht="19.5">
      <c r="A205" s="32"/>
      <c r="B205" s="33"/>
      <c r="C205" s="32"/>
      <c r="D205" s="157" t="s">
        <v>131</v>
      </c>
      <c r="E205" s="32"/>
      <c r="F205" s="158" t="s">
        <v>331</v>
      </c>
      <c r="G205" s="32"/>
      <c r="H205" s="32"/>
      <c r="I205" s="159"/>
      <c r="J205" s="32"/>
      <c r="K205" s="32"/>
      <c r="L205" s="33"/>
      <c r="M205" s="160"/>
      <c r="N205" s="161"/>
      <c r="O205" s="58"/>
      <c r="P205" s="58"/>
      <c r="Q205" s="58"/>
      <c r="R205" s="58"/>
      <c r="S205" s="58"/>
      <c r="T205" s="59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131</v>
      </c>
      <c r="AU205" s="17" t="s">
        <v>88</v>
      </c>
    </row>
    <row r="206" spans="1:65" s="2" customFormat="1" ht="19.5">
      <c r="A206" s="32"/>
      <c r="B206" s="33"/>
      <c r="C206" s="32"/>
      <c r="D206" s="157" t="s">
        <v>132</v>
      </c>
      <c r="E206" s="32"/>
      <c r="F206" s="162" t="s">
        <v>332</v>
      </c>
      <c r="G206" s="32"/>
      <c r="H206" s="32"/>
      <c r="I206" s="159"/>
      <c r="J206" s="32"/>
      <c r="K206" s="32"/>
      <c r="L206" s="33"/>
      <c r="M206" s="160"/>
      <c r="N206" s="161"/>
      <c r="O206" s="58"/>
      <c r="P206" s="58"/>
      <c r="Q206" s="58"/>
      <c r="R206" s="58"/>
      <c r="S206" s="58"/>
      <c r="T206" s="5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132</v>
      </c>
      <c r="AU206" s="17" t="s">
        <v>88</v>
      </c>
    </row>
    <row r="207" spans="1:65" s="13" customFormat="1" ht="11.25">
      <c r="B207" s="167"/>
      <c r="D207" s="157" t="s">
        <v>216</v>
      </c>
      <c r="E207" s="168" t="s">
        <v>1</v>
      </c>
      <c r="F207" s="169" t="s">
        <v>333</v>
      </c>
      <c r="H207" s="170">
        <v>241.596</v>
      </c>
      <c r="I207" s="171"/>
      <c r="L207" s="167"/>
      <c r="M207" s="172"/>
      <c r="N207" s="173"/>
      <c r="O207" s="173"/>
      <c r="P207" s="173"/>
      <c r="Q207" s="173"/>
      <c r="R207" s="173"/>
      <c r="S207" s="173"/>
      <c r="T207" s="174"/>
      <c r="AT207" s="168" t="s">
        <v>216</v>
      </c>
      <c r="AU207" s="168" t="s">
        <v>88</v>
      </c>
      <c r="AV207" s="13" t="s">
        <v>88</v>
      </c>
      <c r="AW207" s="13" t="s">
        <v>36</v>
      </c>
      <c r="AX207" s="13" t="s">
        <v>21</v>
      </c>
      <c r="AY207" s="168" t="s">
        <v>121</v>
      </c>
    </row>
    <row r="208" spans="1:65" s="2" customFormat="1" ht="21.75" customHeight="1">
      <c r="A208" s="32"/>
      <c r="B208" s="143"/>
      <c r="C208" s="144" t="s">
        <v>334</v>
      </c>
      <c r="D208" s="144" t="s">
        <v>124</v>
      </c>
      <c r="E208" s="145" t="s">
        <v>335</v>
      </c>
      <c r="F208" s="146" t="s">
        <v>336</v>
      </c>
      <c r="G208" s="147" t="s">
        <v>203</v>
      </c>
      <c r="H208" s="148">
        <v>2664.7649999999999</v>
      </c>
      <c r="I208" s="149"/>
      <c r="J208" s="150">
        <f>ROUND(I208*H208,2)</f>
        <v>0</v>
      </c>
      <c r="K208" s="146" t="s">
        <v>1</v>
      </c>
      <c r="L208" s="33"/>
      <c r="M208" s="151" t="s">
        <v>1</v>
      </c>
      <c r="N208" s="152" t="s">
        <v>44</v>
      </c>
      <c r="O208" s="58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145</v>
      </c>
      <c r="AT208" s="155" t="s">
        <v>124</v>
      </c>
      <c r="AU208" s="155" t="s">
        <v>88</v>
      </c>
      <c r="AY208" s="17" t="s">
        <v>121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21</v>
      </c>
      <c r="BK208" s="156">
        <f>ROUND(I208*H208,2)</f>
        <v>0</v>
      </c>
      <c r="BL208" s="17" t="s">
        <v>145</v>
      </c>
      <c r="BM208" s="155" t="s">
        <v>337</v>
      </c>
    </row>
    <row r="209" spans="1:65" s="2" customFormat="1" ht="19.5">
      <c r="A209" s="32"/>
      <c r="B209" s="33"/>
      <c r="C209" s="32"/>
      <c r="D209" s="157" t="s">
        <v>131</v>
      </c>
      <c r="E209" s="32"/>
      <c r="F209" s="158" t="s">
        <v>338</v>
      </c>
      <c r="G209" s="32"/>
      <c r="H209" s="32"/>
      <c r="I209" s="159"/>
      <c r="J209" s="32"/>
      <c r="K209" s="32"/>
      <c r="L209" s="33"/>
      <c r="M209" s="160"/>
      <c r="N209" s="161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131</v>
      </c>
      <c r="AU209" s="17" t="s">
        <v>88</v>
      </c>
    </row>
    <row r="210" spans="1:65" s="14" customFormat="1" ht="11.25">
      <c r="B210" s="175"/>
      <c r="D210" s="157" t="s">
        <v>216</v>
      </c>
      <c r="E210" s="176" t="s">
        <v>1</v>
      </c>
      <c r="F210" s="177" t="s">
        <v>339</v>
      </c>
      <c r="H210" s="176" t="s">
        <v>1</v>
      </c>
      <c r="I210" s="178"/>
      <c r="L210" s="175"/>
      <c r="M210" s="179"/>
      <c r="N210" s="180"/>
      <c r="O210" s="180"/>
      <c r="P210" s="180"/>
      <c r="Q210" s="180"/>
      <c r="R210" s="180"/>
      <c r="S210" s="180"/>
      <c r="T210" s="181"/>
      <c r="AT210" s="176" t="s">
        <v>216</v>
      </c>
      <c r="AU210" s="176" t="s">
        <v>88</v>
      </c>
      <c r="AV210" s="14" t="s">
        <v>21</v>
      </c>
      <c r="AW210" s="14" t="s">
        <v>36</v>
      </c>
      <c r="AX210" s="14" t="s">
        <v>79</v>
      </c>
      <c r="AY210" s="176" t="s">
        <v>121</v>
      </c>
    </row>
    <row r="211" spans="1:65" s="13" customFormat="1" ht="11.25">
      <c r="B211" s="167"/>
      <c r="D211" s="157" t="s">
        <v>216</v>
      </c>
      <c r="E211" s="168" t="s">
        <v>1</v>
      </c>
      <c r="F211" s="169" t="s">
        <v>340</v>
      </c>
      <c r="H211" s="170">
        <v>2664.7649999999999</v>
      </c>
      <c r="I211" s="171"/>
      <c r="L211" s="167"/>
      <c r="M211" s="172"/>
      <c r="N211" s="173"/>
      <c r="O211" s="173"/>
      <c r="P211" s="173"/>
      <c r="Q211" s="173"/>
      <c r="R211" s="173"/>
      <c r="S211" s="173"/>
      <c r="T211" s="174"/>
      <c r="AT211" s="168" t="s">
        <v>216</v>
      </c>
      <c r="AU211" s="168" t="s">
        <v>88</v>
      </c>
      <c r="AV211" s="13" t="s">
        <v>88</v>
      </c>
      <c r="AW211" s="13" t="s">
        <v>36</v>
      </c>
      <c r="AX211" s="13" t="s">
        <v>21</v>
      </c>
      <c r="AY211" s="168" t="s">
        <v>121</v>
      </c>
    </row>
    <row r="212" spans="1:65" s="2" customFormat="1" ht="21.75" customHeight="1">
      <c r="A212" s="32"/>
      <c r="B212" s="143"/>
      <c r="C212" s="144" t="s">
        <v>341</v>
      </c>
      <c r="D212" s="144" t="s">
        <v>124</v>
      </c>
      <c r="E212" s="145" t="s">
        <v>342</v>
      </c>
      <c r="F212" s="146" t="s">
        <v>343</v>
      </c>
      <c r="G212" s="147" t="s">
        <v>203</v>
      </c>
      <c r="H212" s="148">
        <v>2585.7910000000002</v>
      </c>
      <c r="I212" s="149"/>
      <c r="J212" s="150">
        <f>ROUND(I212*H212,2)</f>
        <v>0</v>
      </c>
      <c r="K212" s="146" t="s">
        <v>204</v>
      </c>
      <c r="L212" s="33"/>
      <c r="M212" s="151" t="s">
        <v>1</v>
      </c>
      <c r="N212" s="152" t="s">
        <v>44</v>
      </c>
      <c r="O212" s="58"/>
      <c r="P212" s="153">
        <f>O212*H212</f>
        <v>0</v>
      </c>
      <c r="Q212" s="153">
        <v>0</v>
      </c>
      <c r="R212" s="153">
        <f>Q212*H212</f>
        <v>0</v>
      </c>
      <c r="S212" s="153">
        <v>0</v>
      </c>
      <c r="T212" s="15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5" t="s">
        <v>145</v>
      </c>
      <c r="AT212" s="155" t="s">
        <v>124</v>
      </c>
      <c r="AU212" s="155" t="s">
        <v>88</v>
      </c>
      <c r="AY212" s="17" t="s">
        <v>121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7" t="s">
        <v>21</v>
      </c>
      <c r="BK212" s="156">
        <f>ROUND(I212*H212,2)</f>
        <v>0</v>
      </c>
      <c r="BL212" s="17" t="s">
        <v>145</v>
      </c>
      <c r="BM212" s="155" t="s">
        <v>344</v>
      </c>
    </row>
    <row r="213" spans="1:65" s="2" customFormat="1" ht="19.5">
      <c r="A213" s="32"/>
      <c r="B213" s="33"/>
      <c r="C213" s="32"/>
      <c r="D213" s="157" t="s">
        <v>131</v>
      </c>
      <c r="E213" s="32"/>
      <c r="F213" s="158" t="s">
        <v>345</v>
      </c>
      <c r="G213" s="32"/>
      <c r="H213" s="32"/>
      <c r="I213" s="159"/>
      <c r="J213" s="32"/>
      <c r="K213" s="32"/>
      <c r="L213" s="33"/>
      <c r="M213" s="160"/>
      <c r="N213" s="161"/>
      <c r="O213" s="58"/>
      <c r="P213" s="58"/>
      <c r="Q213" s="58"/>
      <c r="R213" s="58"/>
      <c r="S213" s="58"/>
      <c r="T213" s="5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131</v>
      </c>
      <c r="AU213" s="17" t="s">
        <v>88</v>
      </c>
    </row>
    <row r="214" spans="1:65" s="14" customFormat="1" ht="11.25">
      <c r="B214" s="175"/>
      <c r="D214" s="157" t="s">
        <v>216</v>
      </c>
      <c r="E214" s="176" t="s">
        <v>1</v>
      </c>
      <c r="F214" s="177" t="s">
        <v>346</v>
      </c>
      <c r="H214" s="176" t="s">
        <v>1</v>
      </c>
      <c r="I214" s="178"/>
      <c r="L214" s="175"/>
      <c r="M214" s="179"/>
      <c r="N214" s="180"/>
      <c r="O214" s="180"/>
      <c r="P214" s="180"/>
      <c r="Q214" s="180"/>
      <c r="R214" s="180"/>
      <c r="S214" s="180"/>
      <c r="T214" s="181"/>
      <c r="AT214" s="176" t="s">
        <v>216</v>
      </c>
      <c r="AU214" s="176" t="s">
        <v>88</v>
      </c>
      <c r="AV214" s="14" t="s">
        <v>21</v>
      </c>
      <c r="AW214" s="14" t="s">
        <v>36</v>
      </c>
      <c r="AX214" s="14" t="s">
        <v>79</v>
      </c>
      <c r="AY214" s="176" t="s">
        <v>121</v>
      </c>
    </row>
    <row r="215" spans="1:65" s="13" customFormat="1" ht="11.25">
      <c r="B215" s="167"/>
      <c r="D215" s="157" t="s">
        <v>216</v>
      </c>
      <c r="E215" s="168" t="s">
        <v>1</v>
      </c>
      <c r="F215" s="169" t="s">
        <v>347</v>
      </c>
      <c r="H215" s="170">
        <v>2585.7910000000002</v>
      </c>
      <c r="I215" s="171"/>
      <c r="L215" s="167"/>
      <c r="M215" s="172"/>
      <c r="N215" s="173"/>
      <c r="O215" s="173"/>
      <c r="P215" s="173"/>
      <c r="Q215" s="173"/>
      <c r="R215" s="173"/>
      <c r="S215" s="173"/>
      <c r="T215" s="174"/>
      <c r="AT215" s="168" t="s">
        <v>216</v>
      </c>
      <c r="AU215" s="168" t="s">
        <v>88</v>
      </c>
      <c r="AV215" s="13" t="s">
        <v>88</v>
      </c>
      <c r="AW215" s="13" t="s">
        <v>36</v>
      </c>
      <c r="AX215" s="13" t="s">
        <v>21</v>
      </c>
      <c r="AY215" s="168" t="s">
        <v>121</v>
      </c>
    </row>
    <row r="216" spans="1:65" s="2" customFormat="1" ht="33" customHeight="1">
      <c r="A216" s="32"/>
      <c r="B216" s="143"/>
      <c r="C216" s="144" t="s">
        <v>348</v>
      </c>
      <c r="D216" s="144" t="s">
        <v>124</v>
      </c>
      <c r="E216" s="145" t="s">
        <v>349</v>
      </c>
      <c r="F216" s="146" t="s">
        <v>350</v>
      </c>
      <c r="G216" s="147" t="s">
        <v>203</v>
      </c>
      <c r="H216" s="148">
        <v>2585.7910000000002</v>
      </c>
      <c r="I216" s="149"/>
      <c r="J216" s="150">
        <f>ROUND(I216*H216,2)</f>
        <v>0</v>
      </c>
      <c r="K216" s="146" t="s">
        <v>204</v>
      </c>
      <c r="L216" s="33"/>
      <c r="M216" s="151" t="s">
        <v>1</v>
      </c>
      <c r="N216" s="152" t="s">
        <v>44</v>
      </c>
      <c r="O216" s="58"/>
      <c r="P216" s="153">
        <f>O216*H216</f>
        <v>0</v>
      </c>
      <c r="Q216" s="153">
        <v>0</v>
      </c>
      <c r="R216" s="153">
        <f>Q216*H216</f>
        <v>0</v>
      </c>
      <c r="S216" s="153">
        <v>0</v>
      </c>
      <c r="T216" s="15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5" t="s">
        <v>145</v>
      </c>
      <c r="AT216" s="155" t="s">
        <v>124</v>
      </c>
      <c r="AU216" s="155" t="s">
        <v>88</v>
      </c>
      <c r="AY216" s="17" t="s">
        <v>121</v>
      </c>
      <c r="BE216" s="156">
        <f>IF(N216="základní",J216,0)</f>
        <v>0</v>
      </c>
      <c r="BF216" s="156">
        <f>IF(N216="snížená",J216,0)</f>
        <v>0</v>
      </c>
      <c r="BG216" s="156">
        <f>IF(N216="zákl. přenesená",J216,0)</f>
        <v>0</v>
      </c>
      <c r="BH216" s="156">
        <f>IF(N216="sníž. přenesená",J216,0)</f>
        <v>0</v>
      </c>
      <c r="BI216" s="156">
        <f>IF(N216="nulová",J216,0)</f>
        <v>0</v>
      </c>
      <c r="BJ216" s="17" t="s">
        <v>21</v>
      </c>
      <c r="BK216" s="156">
        <f>ROUND(I216*H216,2)</f>
        <v>0</v>
      </c>
      <c r="BL216" s="17" t="s">
        <v>145</v>
      </c>
      <c r="BM216" s="155" t="s">
        <v>351</v>
      </c>
    </row>
    <row r="217" spans="1:65" s="2" customFormat="1" ht="29.25">
      <c r="A217" s="32"/>
      <c r="B217" s="33"/>
      <c r="C217" s="32"/>
      <c r="D217" s="157" t="s">
        <v>131</v>
      </c>
      <c r="E217" s="32"/>
      <c r="F217" s="158" t="s">
        <v>352</v>
      </c>
      <c r="G217" s="32"/>
      <c r="H217" s="32"/>
      <c r="I217" s="159"/>
      <c r="J217" s="32"/>
      <c r="K217" s="32"/>
      <c r="L217" s="33"/>
      <c r="M217" s="160"/>
      <c r="N217" s="161"/>
      <c r="O217" s="58"/>
      <c r="P217" s="58"/>
      <c r="Q217" s="58"/>
      <c r="R217" s="58"/>
      <c r="S217" s="58"/>
      <c r="T217" s="5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131</v>
      </c>
      <c r="AU217" s="17" t="s">
        <v>88</v>
      </c>
    </row>
    <row r="218" spans="1:65" s="14" customFormat="1" ht="11.25">
      <c r="B218" s="175"/>
      <c r="D218" s="157" t="s">
        <v>216</v>
      </c>
      <c r="E218" s="176" t="s">
        <v>1</v>
      </c>
      <c r="F218" s="177" t="s">
        <v>353</v>
      </c>
      <c r="H218" s="176" t="s">
        <v>1</v>
      </c>
      <c r="I218" s="178"/>
      <c r="L218" s="175"/>
      <c r="M218" s="179"/>
      <c r="N218" s="180"/>
      <c r="O218" s="180"/>
      <c r="P218" s="180"/>
      <c r="Q218" s="180"/>
      <c r="R218" s="180"/>
      <c r="S218" s="180"/>
      <c r="T218" s="181"/>
      <c r="AT218" s="176" t="s">
        <v>216</v>
      </c>
      <c r="AU218" s="176" t="s">
        <v>88</v>
      </c>
      <c r="AV218" s="14" t="s">
        <v>21</v>
      </c>
      <c r="AW218" s="14" t="s">
        <v>36</v>
      </c>
      <c r="AX218" s="14" t="s">
        <v>79</v>
      </c>
      <c r="AY218" s="176" t="s">
        <v>121</v>
      </c>
    </row>
    <row r="219" spans="1:65" s="13" customFormat="1" ht="11.25">
      <c r="B219" s="167"/>
      <c r="D219" s="157" t="s">
        <v>216</v>
      </c>
      <c r="E219" s="168" t="s">
        <v>1</v>
      </c>
      <c r="F219" s="169" t="s">
        <v>354</v>
      </c>
      <c r="H219" s="170">
        <v>2585.7910000000002</v>
      </c>
      <c r="I219" s="171"/>
      <c r="L219" s="167"/>
      <c r="M219" s="172"/>
      <c r="N219" s="173"/>
      <c r="O219" s="173"/>
      <c r="P219" s="173"/>
      <c r="Q219" s="173"/>
      <c r="R219" s="173"/>
      <c r="S219" s="173"/>
      <c r="T219" s="174"/>
      <c r="AT219" s="168" t="s">
        <v>216</v>
      </c>
      <c r="AU219" s="168" t="s">
        <v>88</v>
      </c>
      <c r="AV219" s="13" t="s">
        <v>88</v>
      </c>
      <c r="AW219" s="13" t="s">
        <v>36</v>
      </c>
      <c r="AX219" s="13" t="s">
        <v>21</v>
      </c>
      <c r="AY219" s="168" t="s">
        <v>121</v>
      </c>
    </row>
    <row r="220" spans="1:65" s="12" customFormat="1" ht="22.9" customHeight="1">
      <c r="B220" s="130"/>
      <c r="D220" s="131" t="s">
        <v>78</v>
      </c>
      <c r="E220" s="141" t="s">
        <v>170</v>
      </c>
      <c r="F220" s="141" t="s">
        <v>355</v>
      </c>
      <c r="I220" s="133"/>
      <c r="J220" s="142">
        <f>BK220</f>
        <v>0</v>
      </c>
      <c r="L220" s="130"/>
      <c r="M220" s="135"/>
      <c r="N220" s="136"/>
      <c r="O220" s="136"/>
      <c r="P220" s="137">
        <f>SUM(P221:P256)</f>
        <v>0</v>
      </c>
      <c r="Q220" s="136"/>
      <c r="R220" s="137">
        <f>SUM(R221:R256)</f>
        <v>0.12757959999999999</v>
      </c>
      <c r="S220" s="136"/>
      <c r="T220" s="138">
        <f>SUM(T221:T256)</f>
        <v>48.6</v>
      </c>
      <c r="AR220" s="131" t="s">
        <v>21</v>
      </c>
      <c r="AT220" s="139" t="s">
        <v>78</v>
      </c>
      <c r="AU220" s="139" t="s">
        <v>21</v>
      </c>
      <c r="AY220" s="131" t="s">
        <v>121</v>
      </c>
      <c r="BK220" s="140">
        <f>SUM(BK221:BK256)</f>
        <v>0</v>
      </c>
    </row>
    <row r="221" spans="1:65" s="2" customFormat="1" ht="24.2" customHeight="1">
      <c r="A221" s="32"/>
      <c r="B221" s="143"/>
      <c r="C221" s="144" t="s">
        <v>356</v>
      </c>
      <c r="D221" s="144" t="s">
        <v>124</v>
      </c>
      <c r="E221" s="145" t="s">
        <v>357</v>
      </c>
      <c r="F221" s="146" t="s">
        <v>358</v>
      </c>
      <c r="G221" s="147" t="s">
        <v>359</v>
      </c>
      <c r="H221" s="148">
        <v>2</v>
      </c>
      <c r="I221" s="149"/>
      <c r="J221" s="150">
        <f>ROUND(I221*H221,2)</f>
        <v>0</v>
      </c>
      <c r="K221" s="146" t="s">
        <v>204</v>
      </c>
      <c r="L221" s="33"/>
      <c r="M221" s="151" t="s">
        <v>1</v>
      </c>
      <c r="N221" s="152" t="s">
        <v>44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145</v>
      </c>
      <c r="AT221" s="155" t="s">
        <v>124</v>
      </c>
      <c r="AU221" s="155" t="s">
        <v>88</v>
      </c>
      <c r="AY221" s="17" t="s">
        <v>121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21</v>
      </c>
      <c r="BK221" s="156">
        <f>ROUND(I221*H221,2)</f>
        <v>0</v>
      </c>
      <c r="BL221" s="17" t="s">
        <v>145</v>
      </c>
      <c r="BM221" s="155" t="s">
        <v>360</v>
      </c>
    </row>
    <row r="222" spans="1:65" s="2" customFormat="1" ht="19.5">
      <c r="A222" s="32"/>
      <c r="B222" s="33"/>
      <c r="C222" s="32"/>
      <c r="D222" s="157" t="s">
        <v>131</v>
      </c>
      <c r="E222" s="32"/>
      <c r="F222" s="158" t="s">
        <v>361</v>
      </c>
      <c r="G222" s="32"/>
      <c r="H222" s="32"/>
      <c r="I222" s="159"/>
      <c r="J222" s="32"/>
      <c r="K222" s="32"/>
      <c r="L222" s="33"/>
      <c r="M222" s="160"/>
      <c r="N222" s="161"/>
      <c r="O222" s="58"/>
      <c r="P222" s="58"/>
      <c r="Q222" s="58"/>
      <c r="R222" s="58"/>
      <c r="S222" s="58"/>
      <c r="T222" s="59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131</v>
      </c>
      <c r="AU222" s="17" t="s">
        <v>88</v>
      </c>
    </row>
    <row r="223" spans="1:65" s="13" customFormat="1" ht="11.25">
      <c r="B223" s="167"/>
      <c r="D223" s="157" t="s">
        <v>216</v>
      </c>
      <c r="E223" s="168" t="s">
        <v>1</v>
      </c>
      <c r="F223" s="169" t="s">
        <v>88</v>
      </c>
      <c r="H223" s="170">
        <v>2</v>
      </c>
      <c r="I223" s="171"/>
      <c r="L223" s="167"/>
      <c r="M223" s="172"/>
      <c r="N223" s="173"/>
      <c r="O223" s="173"/>
      <c r="P223" s="173"/>
      <c r="Q223" s="173"/>
      <c r="R223" s="173"/>
      <c r="S223" s="173"/>
      <c r="T223" s="174"/>
      <c r="AT223" s="168" t="s">
        <v>216</v>
      </c>
      <c r="AU223" s="168" t="s">
        <v>88</v>
      </c>
      <c r="AV223" s="13" t="s">
        <v>88</v>
      </c>
      <c r="AW223" s="13" t="s">
        <v>36</v>
      </c>
      <c r="AX223" s="13" t="s">
        <v>21</v>
      </c>
      <c r="AY223" s="168" t="s">
        <v>121</v>
      </c>
    </row>
    <row r="224" spans="1:65" s="2" customFormat="1" ht="16.5" customHeight="1">
      <c r="A224" s="32"/>
      <c r="B224" s="143"/>
      <c r="C224" s="190" t="s">
        <v>362</v>
      </c>
      <c r="D224" s="190" t="s">
        <v>274</v>
      </c>
      <c r="E224" s="191" t="s">
        <v>363</v>
      </c>
      <c r="F224" s="192" t="s">
        <v>364</v>
      </c>
      <c r="G224" s="193" t="s">
        <v>359</v>
      </c>
      <c r="H224" s="194">
        <v>2</v>
      </c>
      <c r="I224" s="195"/>
      <c r="J224" s="196">
        <f>ROUND(I224*H224,2)</f>
        <v>0</v>
      </c>
      <c r="K224" s="192" t="s">
        <v>204</v>
      </c>
      <c r="L224" s="197"/>
      <c r="M224" s="198" t="s">
        <v>1</v>
      </c>
      <c r="N224" s="199" t="s">
        <v>44</v>
      </c>
      <c r="O224" s="58"/>
      <c r="P224" s="153">
        <f>O224*H224</f>
        <v>0</v>
      </c>
      <c r="Q224" s="153">
        <v>2.0999999999999999E-3</v>
      </c>
      <c r="R224" s="153">
        <f>Q224*H224</f>
        <v>4.1999999999999997E-3</v>
      </c>
      <c r="S224" s="153">
        <v>0</v>
      </c>
      <c r="T224" s="15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165</v>
      </c>
      <c r="AT224" s="155" t="s">
        <v>274</v>
      </c>
      <c r="AU224" s="155" t="s">
        <v>88</v>
      </c>
      <c r="AY224" s="17" t="s">
        <v>121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7" t="s">
        <v>21</v>
      </c>
      <c r="BK224" s="156">
        <f>ROUND(I224*H224,2)</f>
        <v>0</v>
      </c>
      <c r="BL224" s="17" t="s">
        <v>145</v>
      </c>
      <c r="BM224" s="155" t="s">
        <v>365</v>
      </c>
    </row>
    <row r="225" spans="1:65" s="2" customFormat="1" ht="11.25">
      <c r="A225" s="32"/>
      <c r="B225" s="33"/>
      <c r="C225" s="32"/>
      <c r="D225" s="157" t="s">
        <v>131</v>
      </c>
      <c r="E225" s="32"/>
      <c r="F225" s="158" t="s">
        <v>364</v>
      </c>
      <c r="G225" s="32"/>
      <c r="H225" s="32"/>
      <c r="I225" s="159"/>
      <c r="J225" s="32"/>
      <c r="K225" s="32"/>
      <c r="L225" s="33"/>
      <c r="M225" s="160"/>
      <c r="N225" s="161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131</v>
      </c>
      <c r="AU225" s="17" t="s">
        <v>88</v>
      </c>
    </row>
    <row r="226" spans="1:65" s="2" customFormat="1" ht="19.5">
      <c r="A226" s="32"/>
      <c r="B226" s="33"/>
      <c r="C226" s="32"/>
      <c r="D226" s="157" t="s">
        <v>132</v>
      </c>
      <c r="E226" s="32"/>
      <c r="F226" s="162" t="s">
        <v>366</v>
      </c>
      <c r="G226" s="32"/>
      <c r="H226" s="32"/>
      <c r="I226" s="159"/>
      <c r="J226" s="32"/>
      <c r="K226" s="32"/>
      <c r="L226" s="33"/>
      <c r="M226" s="160"/>
      <c r="N226" s="161"/>
      <c r="O226" s="58"/>
      <c r="P226" s="58"/>
      <c r="Q226" s="58"/>
      <c r="R226" s="58"/>
      <c r="S226" s="58"/>
      <c r="T226" s="59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132</v>
      </c>
      <c r="AU226" s="17" t="s">
        <v>88</v>
      </c>
    </row>
    <row r="227" spans="1:65" s="13" customFormat="1" ht="11.25">
      <c r="B227" s="167"/>
      <c r="D227" s="157" t="s">
        <v>216</v>
      </c>
      <c r="E227" s="168" t="s">
        <v>1</v>
      </c>
      <c r="F227" s="169" t="s">
        <v>88</v>
      </c>
      <c r="H227" s="170">
        <v>2</v>
      </c>
      <c r="I227" s="171"/>
      <c r="L227" s="167"/>
      <c r="M227" s="172"/>
      <c r="N227" s="173"/>
      <c r="O227" s="173"/>
      <c r="P227" s="173"/>
      <c r="Q227" s="173"/>
      <c r="R227" s="173"/>
      <c r="S227" s="173"/>
      <c r="T227" s="174"/>
      <c r="AT227" s="168" t="s">
        <v>216</v>
      </c>
      <c r="AU227" s="168" t="s">
        <v>88</v>
      </c>
      <c r="AV227" s="13" t="s">
        <v>88</v>
      </c>
      <c r="AW227" s="13" t="s">
        <v>36</v>
      </c>
      <c r="AX227" s="13" t="s">
        <v>21</v>
      </c>
      <c r="AY227" s="168" t="s">
        <v>121</v>
      </c>
    </row>
    <row r="228" spans="1:65" s="2" customFormat="1" ht="24.2" customHeight="1">
      <c r="A228" s="32"/>
      <c r="B228" s="143"/>
      <c r="C228" s="144" t="s">
        <v>367</v>
      </c>
      <c r="D228" s="144" t="s">
        <v>124</v>
      </c>
      <c r="E228" s="145" t="s">
        <v>368</v>
      </c>
      <c r="F228" s="146" t="s">
        <v>369</v>
      </c>
      <c r="G228" s="147" t="s">
        <v>359</v>
      </c>
      <c r="H228" s="148">
        <v>1</v>
      </c>
      <c r="I228" s="149"/>
      <c r="J228" s="150">
        <f>ROUND(I228*H228,2)</f>
        <v>0</v>
      </c>
      <c r="K228" s="146" t="s">
        <v>204</v>
      </c>
      <c r="L228" s="33"/>
      <c r="M228" s="151" t="s">
        <v>1</v>
      </c>
      <c r="N228" s="152" t="s">
        <v>44</v>
      </c>
      <c r="O228" s="58"/>
      <c r="P228" s="153">
        <f>O228*H228</f>
        <v>0</v>
      </c>
      <c r="Q228" s="153">
        <v>6.9999999999999999E-4</v>
      </c>
      <c r="R228" s="153">
        <f>Q228*H228</f>
        <v>6.9999999999999999E-4</v>
      </c>
      <c r="S228" s="153">
        <v>0</v>
      </c>
      <c r="T228" s="15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5" t="s">
        <v>145</v>
      </c>
      <c r="AT228" s="155" t="s">
        <v>124</v>
      </c>
      <c r="AU228" s="155" t="s">
        <v>88</v>
      </c>
      <c r="AY228" s="17" t="s">
        <v>121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7" t="s">
        <v>21</v>
      </c>
      <c r="BK228" s="156">
        <f>ROUND(I228*H228,2)</f>
        <v>0</v>
      </c>
      <c r="BL228" s="17" t="s">
        <v>145</v>
      </c>
      <c r="BM228" s="155" t="s">
        <v>370</v>
      </c>
    </row>
    <row r="229" spans="1:65" s="2" customFormat="1" ht="19.5">
      <c r="A229" s="32"/>
      <c r="B229" s="33"/>
      <c r="C229" s="32"/>
      <c r="D229" s="157" t="s">
        <v>131</v>
      </c>
      <c r="E229" s="32"/>
      <c r="F229" s="158" t="s">
        <v>371</v>
      </c>
      <c r="G229" s="32"/>
      <c r="H229" s="32"/>
      <c r="I229" s="159"/>
      <c r="J229" s="32"/>
      <c r="K229" s="32"/>
      <c r="L229" s="33"/>
      <c r="M229" s="160"/>
      <c r="N229" s="161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131</v>
      </c>
      <c r="AU229" s="17" t="s">
        <v>88</v>
      </c>
    </row>
    <row r="230" spans="1:65" s="13" customFormat="1" ht="11.25">
      <c r="B230" s="167"/>
      <c r="D230" s="157" t="s">
        <v>216</v>
      </c>
      <c r="E230" s="168" t="s">
        <v>1</v>
      </c>
      <c r="F230" s="169" t="s">
        <v>21</v>
      </c>
      <c r="H230" s="170">
        <v>1</v>
      </c>
      <c r="I230" s="171"/>
      <c r="L230" s="167"/>
      <c r="M230" s="172"/>
      <c r="N230" s="173"/>
      <c r="O230" s="173"/>
      <c r="P230" s="173"/>
      <c r="Q230" s="173"/>
      <c r="R230" s="173"/>
      <c r="S230" s="173"/>
      <c r="T230" s="174"/>
      <c r="AT230" s="168" t="s">
        <v>216</v>
      </c>
      <c r="AU230" s="168" t="s">
        <v>88</v>
      </c>
      <c r="AV230" s="13" t="s">
        <v>88</v>
      </c>
      <c r="AW230" s="13" t="s">
        <v>36</v>
      </c>
      <c r="AX230" s="13" t="s">
        <v>21</v>
      </c>
      <c r="AY230" s="168" t="s">
        <v>121</v>
      </c>
    </row>
    <row r="231" spans="1:65" s="2" customFormat="1" ht="24.2" customHeight="1">
      <c r="A231" s="32"/>
      <c r="B231" s="143"/>
      <c r="C231" s="144" t="s">
        <v>372</v>
      </c>
      <c r="D231" s="144" t="s">
        <v>124</v>
      </c>
      <c r="E231" s="145" t="s">
        <v>373</v>
      </c>
      <c r="F231" s="146" t="s">
        <v>374</v>
      </c>
      <c r="G231" s="147" t="s">
        <v>359</v>
      </c>
      <c r="H231" s="148">
        <v>1</v>
      </c>
      <c r="I231" s="149"/>
      <c r="J231" s="150">
        <f>ROUND(I231*H231,2)</f>
        <v>0</v>
      </c>
      <c r="K231" s="146" t="s">
        <v>204</v>
      </c>
      <c r="L231" s="33"/>
      <c r="M231" s="151" t="s">
        <v>1</v>
      </c>
      <c r="N231" s="152" t="s">
        <v>44</v>
      </c>
      <c r="O231" s="58"/>
      <c r="P231" s="153">
        <f>O231*H231</f>
        <v>0</v>
      </c>
      <c r="Q231" s="153">
        <v>0.10940999999999999</v>
      </c>
      <c r="R231" s="153">
        <f>Q231*H231</f>
        <v>0.10940999999999999</v>
      </c>
      <c r="S231" s="153">
        <v>0</v>
      </c>
      <c r="T231" s="15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5" t="s">
        <v>145</v>
      </c>
      <c r="AT231" s="155" t="s">
        <v>124</v>
      </c>
      <c r="AU231" s="155" t="s">
        <v>88</v>
      </c>
      <c r="AY231" s="17" t="s">
        <v>121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7" t="s">
        <v>21</v>
      </c>
      <c r="BK231" s="156">
        <f>ROUND(I231*H231,2)</f>
        <v>0</v>
      </c>
      <c r="BL231" s="17" t="s">
        <v>145</v>
      </c>
      <c r="BM231" s="155" t="s">
        <v>375</v>
      </c>
    </row>
    <row r="232" spans="1:65" s="2" customFormat="1" ht="19.5">
      <c r="A232" s="32"/>
      <c r="B232" s="33"/>
      <c r="C232" s="32"/>
      <c r="D232" s="157" t="s">
        <v>131</v>
      </c>
      <c r="E232" s="32"/>
      <c r="F232" s="158" t="s">
        <v>376</v>
      </c>
      <c r="G232" s="32"/>
      <c r="H232" s="32"/>
      <c r="I232" s="159"/>
      <c r="J232" s="32"/>
      <c r="K232" s="32"/>
      <c r="L232" s="33"/>
      <c r="M232" s="160"/>
      <c r="N232" s="161"/>
      <c r="O232" s="58"/>
      <c r="P232" s="58"/>
      <c r="Q232" s="58"/>
      <c r="R232" s="58"/>
      <c r="S232" s="58"/>
      <c r="T232" s="59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131</v>
      </c>
      <c r="AU232" s="17" t="s">
        <v>88</v>
      </c>
    </row>
    <row r="233" spans="1:65" s="13" customFormat="1" ht="11.25">
      <c r="B233" s="167"/>
      <c r="D233" s="157" t="s">
        <v>216</v>
      </c>
      <c r="E233" s="168" t="s">
        <v>1</v>
      </c>
      <c r="F233" s="169" t="s">
        <v>21</v>
      </c>
      <c r="H233" s="170">
        <v>1</v>
      </c>
      <c r="I233" s="171"/>
      <c r="L233" s="167"/>
      <c r="M233" s="172"/>
      <c r="N233" s="173"/>
      <c r="O233" s="173"/>
      <c r="P233" s="173"/>
      <c r="Q233" s="173"/>
      <c r="R233" s="173"/>
      <c r="S233" s="173"/>
      <c r="T233" s="174"/>
      <c r="AT233" s="168" t="s">
        <v>216</v>
      </c>
      <c r="AU233" s="168" t="s">
        <v>88</v>
      </c>
      <c r="AV233" s="13" t="s">
        <v>88</v>
      </c>
      <c r="AW233" s="13" t="s">
        <v>36</v>
      </c>
      <c r="AX233" s="13" t="s">
        <v>21</v>
      </c>
      <c r="AY233" s="168" t="s">
        <v>121</v>
      </c>
    </row>
    <row r="234" spans="1:65" s="2" customFormat="1" ht="21.75" customHeight="1">
      <c r="A234" s="32"/>
      <c r="B234" s="143"/>
      <c r="C234" s="190" t="s">
        <v>377</v>
      </c>
      <c r="D234" s="190" t="s">
        <v>274</v>
      </c>
      <c r="E234" s="191" t="s">
        <v>378</v>
      </c>
      <c r="F234" s="192" t="s">
        <v>379</v>
      </c>
      <c r="G234" s="193" t="s">
        <v>359</v>
      </c>
      <c r="H234" s="194">
        <v>1</v>
      </c>
      <c r="I234" s="195"/>
      <c r="J234" s="196">
        <f>ROUND(I234*H234,2)</f>
        <v>0</v>
      </c>
      <c r="K234" s="192" t="s">
        <v>204</v>
      </c>
      <c r="L234" s="197"/>
      <c r="M234" s="198" t="s">
        <v>1</v>
      </c>
      <c r="N234" s="199" t="s">
        <v>44</v>
      </c>
      <c r="O234" s="58"/>
      <c r="P234" s="153">
        <f>O234*H234</f>
        <v>0</v>
      </c>
      <c r="Q234" s="153">
        <v>6.1000000000000004E-3</v>
      </c>
      <c r="R234" s="153">
        <f>Q234*H234</f>
        <v>6.1000000000000004E-3</v>
      </c>
      <c r="S234" s="153">
        <v>0</v>
      </c>
      <c r="T234" s="15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5" t="s">
        <v>165</v>
      </c>
      <c r="AT234" s="155" t="s">
        <v>274</v>
      </c>
      <c r="AU234" s="155" t="s">
        <v>88</v>
      </c>
      <c r="AY234" s="17" t="s">
        <v>121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7" t="s">
        <v>21</v>
      </c>
      <c r="BK234" s="156">
        <f>ROUND(I234*H234,2)</f>
        <v>0</v>
      </c>
      <c r="BL234" s="17" t="s">
        <v>145</v>
      </c>
      <c r="BM234" s="155" t="s">
        <v>380</v>
      </c>
    </row>
    <row r="235" spans="1:65" s="2" customFormat="1" ht="11.25">
      <c r="A235" s="32"/>
      <c r="B235" s="33"/>
      <c r="C235" s="32"/>
      <c r="D235" s="157" t="s">
        <v>131</v>
      </c>
      <c r="E235" s="32"/>
      <c r="F235" s="158" t="s">
        <v>379</v>
      </c>
      <c r="G235" s="32"/>
      <c r="H235" s="32"/>
      <c r="I235" s="159"/>
      <c r="J235" s="32"/>
      <c r="K235" s="32"/>
      <c r="L235" s="33"/>
      <c r="M235" s="160"/>
      <c r="N235" s="161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131</v>
      </c>
      <c r="AU235" s="17" t="s">
        <v>88</v>
      </c>
    </row>
    <row r="236" spans="1:65" s="13" customFormat="1" ht="11.25">
      <c r="B236" s="167"/>
      <c r="D236" s="157" t="s">
        <v>216</v>
      </c>
      <c r="E236" s="168" t="s">
        <v>1</v>
      </c>
      <c r="F236" s="169" t="s">
        <v>21</v>
      </c>
      <c r="H236" s="170">
        <v>1</v>
      </c>
      <c r="I236" s="171"/>
      <c r="L236" s="167"/>
      <c r="M236" s="172"/>
      <c r="N236" s="173"/>
      <c r="O236" s="173"/>
      <c r="P236" s="173"/>
      <c r="Q236" s="173"/>
      <c r="R236" s="173"/>
      <c r="S236" s="173"/>
      <c r="T236" s="174"/>
      <c r="AT236" s="168" t="s">
        <v>216</v>
      </c>
      <c r="AU236" s="168" t="s">
        <v>88</v>
      </c>
      <c r="AV236" s="13" t="s">
        <v>88</v>
      </c>
      <c r="AW236" s="13" t="s">
        <v>36</v>
      </c>
      <c r="AX236" s="13" t="s">
        <v>21</v>
      </c>
      <c r="AY236" s="168" t="s">
        <v>121</v>
      </c>
    </row>
    <row r="237" spans="1:65" s="2" customFormat="1" ht="16.5" customHeight="1">
      <c r="A237" s="32"/>
      <c r="B237" s="143"/>
      <c r="C237" s="190" t="s">
        <v>381</v>
      </c>
      <c r="D237" s="190" t="s">
        <v>274</v>
      </c>
      <c r="E237" s="191" t="s">
        <v>382</v>
      </c>
      <c r="F237" s="192" t="s">
        <v>383</v>
      </c>
      <c r="G237" s="193" t="s">
        <v>359</v>
      </c>
      <c r="H237" s="194">
        <v>1</v>
      </c>
      <c r="I237" s="195"/>
      <c r="J237" s="196">
        <f>ROUND(I237*H237,2)</f>
        <v>0</v>
      </c>
      <c r="K237" s="192" t="s">
        <v>204</v>
      </c>
      <c r="L237" s="197"/>
      <c r="M237" s="198" t="s">
        <v>1</v>
      </c>
      <c r="N237" s="199" t="s">
        <v>44</v>
      </c>
      <c r="O237" s="58"/>
      <c r="P237" s="153">
        <f>O237*H237</f>
        <v>0</v>
      </c>
      <c r="Q237" s="153">
        <v>4.0000000000000001E-3</v>
      </c>
      <c r="R237" s="153">
        <f>Q237*H237</f>
        <v>4.0000000000000001E-3</v>
      </c>
      <c r="S237" s="153">
        <v>0</v>
      </c>
      <c r="T237" s="154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5" t="s">
        <v>165</v>
      </c>
      <c r="AT237" s="155" t="s">
        <v>274</v>
      </c>
      <c r="AU237" s="155" t="s">
        <v>88</v>
      </c>
      <c r="AY237" s="17" t="s">
        <v>121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7" t="s">
        <v>21</v>
      </c>
      <c r="BK237" s="156">
        <f>ROUND(I237*H237,2)</f>
        <v>0</v>
      </c>
      <c r="BL237" s="17" t="s">
        <v>145</v>
      </c>
      <c r="BM237" s="155" t="s">
        <v>384</v>
      </c>
    </row>
    <row r="238" spans="1:65" s="2" customFormat="1" ht="11.25">
      <c r="A238" s="32"/>
      <c r="B238" s="33"/>
      <c r="C238" s="32"/>
      <c r="D238" s="157" t="s">
        <v>131</v>
      </c>
      <c r="E238" s="32"/>
      <c r="F238" s="158" t="s">
        <v>383</v>
      </c>
      <c r="G238" s="32"/>
      <c r="H238" s="32"/>
      <c r="I238" s="159"/>
      <c r="J238" s="32"/>
      <c r="K238" s="32"/>
      <c r="L238" s="33"/>
      <c r="M238" s="160"/>
      <c r="N238" s="161"/>
      <c r="O238" s="58"/>
      <c r="P238" s="58"/>
      <c r="Q238" s="58"/>
      <c r="R238" s="58"/>
      <c r="S238" s="58"/>
      <c r="T238" s="59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131</v>
      </c>
      <c r="AU238" s="17" t="s">
        <v>88</v>
      </c>
    </row>
    <row r="239" spans="1:65" s="2" customFormat="1" ht="19.5">
      <c r="A239" s="32"/>
      <c r="B239" s="33"/>
      <c r="C239" s="32"/>
      <c r="D239" s="157" t="s">
        <v>132</v>
      </c>
      <c r="E239" s="32"/>
      <c r="F239" s="162" t="s">
        <v>385</v>
      </c>
      <c r="G239" s="32"/>
      <c r="H239" s="32"/>
      <c r="I239" s="159"/>
      <c r="J239" s="32"/>
      <c r="K239" s="32"/>
      <c r="L239" s="33"/>
      <c r="M239" s="160"/>
      <c r="N239" s="161"/>
      <c r="O239" s="58"/>
      <c r="P239" s="58"/>
      <c r="Q239" s="58"/>
      <c r="R239" s="58"/>
      <c r="S239" s="58"/>
      <c r="T239" s="5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132</v>
      </c>
      <c r="AU239" s="17" t="s">
        <v>88</v>
      </c>
    </row>
    <row r="240" spans="1:65" s="2" customFormat="1" ht="24.2" customHeight="1">
      <c r="A240" s="32"/>
      <c r="B240" s="143"/>
      <c r="C240" s="144" t="s">
        <v>386</v>
      </c>
      <c r="D240" s="144" t="s">
        <v>124</v>
      </c>
      <c r="E240" s="145" t="s">
        <v>387</v>
      </c>
      <c r="F240" s="146" t="s">
        <v>388</v>
      </c>
      <c r="G240" s="147" t="s">
        <v>290</v>
      </c>
      <c r="H240" s="148">
        <v>28</v>
      </c>
      <c r="I240" s="149"/>
      <c r="J240" s="150">
        <f>ROUND(I240*H240,2)</f>
        <v>0</v>
      </c>
      <c r="K240" s="146" t="s">
        <v>204</v>
      </c>
      <c r="L240" s="33"/>
      <c r="M240" s="151" t="s">
        <v>1</v>
      </c>
      <c r="N240" s="152" t="s">
        <v>44</v>
      </c>
      <c r="O240" s="58"/>
      <c r="P240" s="153">
        <f>O240*H240</f>
        <v>0</v>
      </c>
      <c r="Q240" s="153">
        <v>0</v>
      </c>
      <c r="R240" s="153">
        <f>Q240*H240</f>
        <v>0</v>
      </c>
      <c r="S240" s="153">
        <v>0</v>
      </c>
      <c r="T240" s="154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5" t="s">
        <v>145</v>
      </c>
      <c r="AT240" s="155" t="s">
        <v>124</v>
      </c>
      <c r="AU240" s="155" t="s">
        <v>88</v>
      </c>
      <c r="AY240" s="17" t="s">
        <v>121</v>
      </c>
      <c r="BE240" s="156">
        <f>IF(N240="základní",J240,0)</f>
        <v>0</v>
      </c>
      <c r="BF240" s="156">
        <f>IF(N240="snížená",J240,0)</f>
        <v>0</v>
      </c>
      <c r="BG240" s="156">
        <f>IF(N240="zákl. přenesená",J240,0)</f>
        <v>0</v>
      </c>
      <c r="BH240" s="156">
        <f>IF(N240="sníž. přenesená",J240,0)</f>
        <v>0</v>
      </c>
      <c r="BI240" s="156">
        <f>IF(N240="nulová",J240,0)</f>
        <v>0</v>
      </c>
      <c r="BJ240" s="17" t="s">
        <v>21</v>
      </c>
      <c r="BK240" s="156">
        <f>ROUND(I240*H240,2)</f>
        <v>0</v>
      </c>
      <c r="BL240" s="17" t="s">
        <v>145</v>
      </c>
      <c r="BM240" s="155" t="s">
        <v>389</v>
      </c>
    </row>
    <row r="241" spans="1:65" s="2" customFormat="1" ht="19.5">
      <c r="A241" s="32"/>
      <c r="B241" s="33"/>
      <c r="C241" s="32"/>
      <c r="D241" s="157" t="s">
        <v>131</v>
      </c>
      <c r="E241" s="32"/>
      <c r="F241" s="158" t="s">
        <v>390</v>
      </c>
      <c r="G241" s="32"/>
      <c r="H241" s="32"/>
      <c r="I241" s="159"/>
      <c r="J241" s="32"/>
      <c r="K241" s="32"/>
      <c r="L241" s="33"/>
      <c r="M241" s="160"/>
      <c r="N241" s="161"/>
      <c r="O241" s="58"/>
      <c r="P241" s="58"/>
      <c r="Q241" s="58"/>
      <c r="R241" s="58"/>
      <c r="S241" s="58"/>
      <c r="T241" s="5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131</v>
      </c>
      <c r="AU241" s="17" t="s">
        <v>88</v>
      </c>
    </row>
    <row r="242" spans="1:65" s="2" customFormat="1" ht="19.5">
      <c r="A242" s="32"/>
      <c r="B242" s="33"/>
      <c r="C242" s="32"/>
      <c r="D242" s="157" t="s">
        <v>132</v>
      </c>
      <c r="E242" s="32"/>
      <c r="F242" s="162" t="s">
        <v>391</v>
      </c>
      <c r="G242" s="32"/>
      <c r="H242" s="32"/>
      <c r="I242" s="159"/>
      <c r="J242" s="32"/>
      <c r="K242" s="32"/>
      <c r="L242" s="33"/>
      <c r="M242" s="160"/>
      <c r="N242" s="161"/>
      <c r="O242" s="58"/>
      <c r="P242" s="58"/>
      <c r="Q242" s="58"/>
      <c r="R242" s="58"/>
      <c r="S242" s="58"/>
      <c r="T242" s="59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7" t="s">
        <v>132</v>
      </c>
      <c r="AU242" s="17" t="s">
        <v>88</v>
      </c>
    </row>
    <row r="243" spans="1:65" s="13" customFormat="1" ht="11.25">
      <c r="B243" s="167"/>
      <c r="D243" s="157" t="s">
        <v>216</v>
      </c>
      <c r="E243" s="168" t="s">
        <v>1</v>
      </c>
      <c r="F243" s="169" t="s">
        <v>372</v>
      </c>
      <c r="H243" s="170">
        <v>28</v>
      </c>
      <c r="I243" s="171"/>
      <c r="L243" s="167"/>
      <c r="M243" s="172"/>
      <c r="N243" s="173"/>
      <c r="O243" s="173"/>
      <c r="P243" s="173"/>
      <c r="Q243" s="173"/>
      <c r="R243" s="173"/>
      <c r="S243" s="173"/>
      <c r="T243" s="174"/>
      <c r="AT243" s="168" t="s">
        <v>216</v>
      </c>
      <c r="AU243" s="168" t="s">
        <v>88</v>
      </c>
      <c r="AV243" s="13" t="s">
        <v>88</v>
      </c>
      <c r="AW243" s="13" t="s">
        <v>36</v>
      </c>
      <c r="AX243" s="13" t="s">
        <v>21</v>
      </c>
      <c r="AY243" s="168" t="s">
        <v>121</v>
      </c>
    </row>
    <row r="244" spans="1:65" s="2" customFormat="1" ht="24.2" customHeight="1">
      <c r="A244" s="32"/>
      <c r="B244" s="143"/>
      <c r="C244" s="144" t="s">
        <v>392</v>
      </c>
      <c r="D244" s="144" t="s">
        <v>124</v>
      </c>
      <c r="E244" s="145" t="s">
        <v>393</v>
      </c>
      <c r="F244" s="146" t="s">
        <v>394</v>
      </c>
      <c r="G244" s="147" t="s">
        <v>290</v>
      </c>
      <c r="H244" s="148">
        <v>28</v>
      </c>
      <c r="I244" s="149"/>
      <c r="J244" s="150">
        <f>ROUND(I244*H244,2)</f>
        <v>0</v>
      </c>
      <c r="K244" s="146" t="s">
        <v>204</v>
      </c>
      <c r="L244" s="33"/>
      <c r="M244" s="151" t="s">
        <v>1</v>
      </c>
      <c r="N244" s="152" t="s">
        <v>44</v>
      </c>
      <c r="O244" s="58"/>
      <c r="P244" s="153">
        <f>O244*H244</f>
        <v>0</v>
      </c>
      <c r="Q244" s="153">
        <v>1.132E-4</v>
      </c>
      <c r="R244" s="153">
        <f>Q244*H244</f>
        <v>3.1695999999999998E-3</v>
      </c>
      <c r="S244" s="153">
        <v>0</v>
      </c>
      <c r="T244" s="15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5" t="s">
        <v>145</v>
      </c>
      <c r="AT244" s="155" t="s">
        <v>124</v>
      </c>
      <c r="AU244" s="155" t="s">
        <v>88</v>
      </c>
      <c r="AY244" s="17" t="s">
        <v>121</v>
      </c>
      <c r="BE244" s="156">
        <f>IF(N244="základní",J244,0)</f>
        <v>0</v>
      </c>
      <c r="BF244" s="156">
        <f>IF(N244="snížená",J244,0)</f>
        <v>0</v>
      </c>
      <c r="BG244" s="156">
        <f>IF(N244="zákl. přenesená",J244,0)</f>
        <v>0</v>
      </c>
      <c r="BH244" s="156">
        <f>IF(N244="sníž. přenesená",J244,0)</f>
        <v>0</v>
      </c>
      <c r="BI244" s="156">
        <f>IF(N244="nulová",J244,0)</f>
        <v>0</v>
      </c>
      <c r="BJ244" s="17" t="s">
        <v>21</v>
      </c>
      <c r="BK244" s="156">
        <f>ROUND(I244*H244,2)</f>
        <v>0</v>
      </c>
      <c r="BL244" s="17" t="s">
        <v>145</v>
      </c>
      <c r="BM244" s="155" t="s">
        <v>395</v>
      </c>
    </row>
    <row r="245" spans="1:65" s="2" customFormat="1" ht="29.25">
      <c r="A245" s="32"/>
      <c r="B245" s="33"/>
      <c r="C245" s="32"/>
      <c r="D245" s="157" t="s">
        <v>131</v>
      </c>
      <c r="E245" s="32"/>
      <c r="F245" s="158" t="s">
        <v>396</v>
      </c>
      <c r="G245" s="32"/>
      <c r="H245" s="32"/>
      <c r="I245" s="159"/>
      <c r="J245" s="32"/>
      <c r="K245" s="32"/>
      <c r="L245" s="33"/>
      <c r="M245" s="160"/>
      <c r="N245" s="161"/>
      <c r="O245" s="58"/>
      <c r="P245" s="58"/>
      <c r="Q245" s="58"/>
      <c r="R245" s="58"/>
      <c r="S245" s="58"/>
      <c r="T245" s="5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131</v>
      </c>
      <c r="AU245" s="17" t="s">
        <v>88</v>
      </c>
    </row>
    <row r="246" spans="1:65" s="2" customFormat="1" ht="29.25">
      <c r="A246" s="32"/>
      <c r="B246" s="33"/>
      <c r="C246" s="32"/>
      <c r="D246" s="157" t="s">
        <v>132</v>
      </c>
      <c r="E246" s="32"/>
      <c r="F246" s="162" t="s">
        <v>397</v>
      </c>
      <c r="G246" s="32"/>
      <c r="H246" s="32"/>
      <c r="I246" s="159"/>
      <c r="J246" s="32"/>
      <c r="K246" s="32"/>
      <c r="L246" s="33"/>
      <c r="M246" s="160"/>
      <c r="N246" s="161"/>
      <c r="O246" s="58"/>
      <c r="P246" s="58"/>
      <c r="Q246" s="58"/>
      <c r="R246" s="58"/>
      <c r="S246" s="58"/>
      <c r="T246" s="59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132</v>
      </c>
      <c r="AU246" s="17" t="s">
        <v>88</v>
      </c>
    </row>
    <row r="247" spans="1:65" s="13" customFormat="1" ht="11.25">
      <c r="B247" s="167"/>
      <c r="D247" s="157" t="s">
        <v>216</v>
      </c>
      <c r="E247" s="168" t="s">
        <v>1</v>
      </c>
      <c r="F247" s="169" t="s">
        <v>372</v>
      </c>
      <c r="H247" s="170">
        <v>28</v>
      </c>
      <c r="I247" s="171"/>
      <c r="L247" s="167"/>
      <c r="M247" s="172"/>
      <c r="N247" s="173"/>
      <c r="O247" s="173"/>
      <c r="P247" s="173"/>
      <c r="Q247" s="173"/>
      <c r="R247" s="173"/>
      <c r="S247" s="173"/>
      <c r="T247" s="174"/>
      <c r="AT247" s="168" t="s">
        <v>216</v>
      </c>
      <c r="AU247" s="168" t="s">
        <v>88</v>
      </c>
      <c r="AV247" s="13" t="s">
        <v>88</v>
      </c>
      <c r="AW247" s="13" t="s">
        <v>36</v>
      </c>
      <c r="AX247" s="13" t="s">
        <v>21</v>
      </c>
      <c r="AY247" s="168" t="s">
        <v>121</v>
      </c>
    </row>
    <row r="248" spans="1:65" s="2" customFormat="1" ht="21.75" customHeight="1">
      <c r="A248" s="32"/>
      <c r="B248" s="143"/>
      <c r="C248" s="144" t="s">
        <v>398</v>
      </c>
      <c r="D248" s="144" t="s">
        <v>124</v>
      </c>
      <c r="E248" s="145" t="s">
        <v>399</v>
      </c>
      <c r="F248" s="146" t="s">
        <v>400</v>
      </c>
      <c r="G248" s="147" t="s">
        <v>290</v>
      </c>
      <c r="H248" s="148">
        <v>28</v>
      </c>
      <c r="I248" s="149"/>
      <c r="J248" s="150">
        <f>ROUND(I248*H248,2)</f>
        <v>0</v>
      </c>
      <c r="K248" s="146" t="s">
        <v>204</v>
      </c>
      <c r="L248" s="33"/>
      <c r="M248" s="151" t="s">
        <v>1</v>
      </c>
      <c r="N248" s="152" t="s">
        <v>44</v>
      </c>
      <c r="O248" s="58"/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5" t="s">
        <v>145</v>
      </c>
      <c r="AT248" s="155" t="s">
        <v>124</v>
      </c>
      <c r="AU248" s="155" t="s">
        <v>88</v>
      </c>
      <c r="AY248" s="17" t="s">
        <v>121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7" t="s">
        <v>21</v>
      </c>
      <c r="BK248" s="156">
        <f>ROUND(I248*H248,2)</f>
        <v>0</v>
      </c>
      <c r="BL248" s="17" t="s">
        <v>145</v>
      </c>
      <c r="BM248" s="155" t="s">
        <v>401</v>
      </c>
    </row>
    <row r="249" spans="1:65" s="2" customFormat="1" ht="19.5">
      <c r="A249" s="32"/>
      <c r="B249" s="33"/>
      <c r="C249" s="32"/>
      <c r="D249" s="157" t="s">
        <v>131</v>
      </c>
      <c r="E249" s="32"/>
      <c r="F249" s="158" t="s">
        <v>402</v>
      </c>
      <c r="G249" s="32"/>
      <c r="H249" s="32"/>
      <c r="I249" s="159"/>
      <c r="J249" s="32"/>
      <c r="K249" s="32"/>
      <c r="L249" s="33"/>
      <c r="M249" s="160"/>
      <c r="N249" s="161"/>
      <c r="O249" s="58"/>
      <c r="P249" s="58"/>
      <c r="Q249" s="58"/>
      <c r="R249" s="58"/>
      <c r="S249" s="58"/>
      <c r="T249" s="5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131</v>
      </c>
      <c r="AU249" s="17" t="s">
        <v>88</v>
      </c>
    </row>
    <row r="250" spans="1:65" s="2" customFormat="1" ht="19.5">
      <c r="A250" s="32"/>
      <c r="B250" s="33"/>
      <c r="C250" s="32"/>
      <c r="D250" s="157" t="s">
        <v>132</v>
      </c>
      <c r="E250" s="32"/>
      <c r="F250" s="162" t="s">
        <v>403</v>
      </c>
      <c r="G250" s="32"/>
      <c r="H250" s="32"/>
      <c r="I250" s="159"/>
      <c r="J250" s="32"/>
      <c r="K250" s="32"/>
      <c r="L250" s="33"/>
      <c r="M250" s="160"/>
      <c r="N250" s="161"/>
      <c r="O250" s="58"/>
      <c r="P250" s="58"/>
      <c r="Q250" s="58"/>
      <c r="R250" s="58"/>
      <c r="S250" s="58"/>
      <c r="T250" s="59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132</v>
      </c>
      <c r="AU250" s="17" t="s">
        <v>88</v>
      </c>
    </row>
    <row r="251" spans="1:65" s="13" customFormat="1" ht="11.25">
      <c r="B251" s="167"/>
      <c r="D251" s="157" t="s">
        <v>216</v>
      </c>
      <c r="E251" s="168" t="s">
        <v>404</v>
      </c>
      <c r="F251" s="169" t="s">
        <v>372</v>
      </c>
      <c r="H251" s="170">
        <v>28</v>
      </c>
      <c r="I251" s="171"/>
      <c r="L251" s="167"/>
      <c r="M251" s="172"/>
      <c r="N251" s="173"/>
      <c r="O251" s="173"/>
      <c r="P251" s="173"/>
      <c r="Q251" s="173"/>
      <c r="R251" s="173"/>
      <c r="S251" s="173"/>
      <c r="T251" s="174"/>
      <c r="AT251" s="168" t="s">
        <v>216</v>
      </c>
      <c r="AU251" s="168" t="s">
        <v>88</v>
      </c>
      <c r="AV251" s="13" t="s">
        <v>88</v>
      </c>
      <c r="AW251" s="13" t="s">
        <v>36</v>
      </c>
      <c r="AX251" s="13" t="s">
        <v>21</v>
      </c>
      <c r="AY251" s="168" t="s">
        <v>121</v>
      </c>
    </row>
    <row r="252" spans="1:65" s="2" customFormat="1" ht="24.2" customHeight="1">
      <c r="A252" s="32"/>
      <c r="B252" s="143"/>
      <c r="C252" s="144" t="s">
        <v>405</v>
      </c>
      <c r="D252" s="144" t="s">
        <v>124</v>
      </c>
      <c r="E252" s="145" t="s">
        <v>406</v>
      </c>
      <c r="F252" s="146" t="s">
        <v>407</v>
      </c>
      <c r="G252" s="147" t="s">
        <v>290</v>
      </c>
      <c r="H252" s="148">
        <v>150</v>
      </c>
      <c r="I252" s="149"/>
      <c r="J252" s="150">
        <f>ROUND(I252*H252,2)</f>
        <v>0</v>
      </c>
      <c r="K252" s="146" t="s">
        <v>204</v>
      </c>
      <c r="L252" s="33"/>
      <c r="M252" s="151" t="s">
        <v>1</v>
      </c>
      <c r="N252" s="152" t="s">
        <v>44</v>
      </c>
      <c r="O252" s="58"/>
      <c r="P252" s="153">
        <f>O252*H252</f>
        <v>0</v>
      </c>
      <c r="Q252" s="153">
        <v>0</v>
      </c>
      <c r="R252" s="153">
        <f>Q252*H252</f>
        <v>0</v>
      </c>
      <c r="S252" s="153">
        <v>0.32400000000000001</v>
      </c>
      <c r="T252" s="154">
        <f>S252*H252</f>
        <v>48.6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5" t="s">
        <v>145</v>
      </c>
      <c r="AT252" s="155" t="s">
        <v>124</v>
      </c>
      <c r="AU252" s="155" t="s">
        <v>88</v>
      </c>
      <c r="AY252" s="17" t="s">
        <v>121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7" t="s">
        <v>21</v>
      </c>
      <c r="BK252" s="156">
        <f>ROUND(I252*H252,2)</f>
        <v>0</v>
      </c>
      <c r="BL252" s="17" t="s">
        <v>145</v>
      </c>
      <c r="BM252" s="155" t="s">
        <v>408</v>
      </c>
    </row>
    <row r="253" spans="1:65" s="2" customFormat="1" ht="58.5">
      <c r="A253" s="32"/>
      <c r="B253" s="33"/>
      <c r="C253" s="32"/>
      <c r="D253" s="157" t="s">
        <v>131</v>
      </c>
      <c r="E253" s="32"/>
      <c r="F253" s="158" t="s">
        <v>409</v>
      </c>
      <c r="G253" s="32"/>
      <c r="H253" s="32"/>
      <c r="I253" s="159"/>
      <c r="J253" s="32"/>
      <c r="K253" s="32"/>
      <c r="L253" s="33"/>
      <c r="M253" s="160"/>
      <c r="N253" s="161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131</v>
      </c>
      <c r="AU253" s="17" t="s">
        <v>88</v>
      </c>
    </row>
    <row r="254" spans="1:65" s="2" customFormat="1" ht="19.5">
      <c r="A254" s="32"/>
      <c r="B254" s="33"/>
      <c r="C254" s="32"/>
      <c r="D254" s="157" t="s">
        <v>132</v>
      </c>
      <c r="E254" s="32"/>
      <c r="F254" s="162" t="s">
        <v>410</v>
      </c>
      <c r="G254" s="32"/>
      <c r="H254" s="32"/>
      <c r="I254" s="159"/>
      <c r="J254" s="32"/>
      <c r="K254" s="32"/>
      <c r="L254" s="33"/>
      <c r="M254" s="160"/>
      <c r="N254" s="161"/>
      <c r="O254" s="58"/>
      <c r="P254" s="58"/>
      <c r="Q254" s="58"/>
      <c r="R254" s="58"/>
      <c r="S254" s="58"/>
      <c r="T254" s="59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132</v>
      </c>
      <c r="AU254" s="17" t="s">
        <v>88</v>
      </c>
    </row>
    <row r="255" spans="1:65" s="2" customFormat="1" ht="16.5" customHeight="1">
      <c r="A255" s="32"/>
      <c r="B255" s="143"/>
      <c r="C255" s="144" t="s">
        <v>411</v>
      </c>
      <c r="D255" s="144" t="s">
        <v>124</v>
      </c>
      <c r="E255" s="145" t="s">
        <v>412</v>
      </c>
      <c r="F255" s="146" t="s">
        <v>413</v>
      </c>
      <c r="G255" s="147" t="s">
        <v>1</v>
      </c>
      <c r="H255" s="148">
        <v>8</v>
      </c>
      <c r="I255" s="149"/>
      <c r="J255" s="150">
        <f>ROUND(I255*H255,2)</f>
        <v>0</v>
      </c>
      <c r="K255" s="146" t="s">
        <v>1</v>
      </c>
      <c r="L255" s="33"/>
      <c r="M255" s="151" t="s">
        <v>1</v>
      </c>
      <c r="N255" s="152" t="s">
        <v>44</v>
      </c>
      <c r="O255" s="58"/>
      <c r="P255" s="153">
        <f>O255*H255</f>
        <v>0</v>
      </c>
      <c r="Q255" s="153">
        <v>0</v>
      </c>
      <c r="R255" s="153">
        <f>Q255*H255</f>
        <v>0</v>
      </c>
      <c r="S255" s="153">
        <v>0</v>
      </c>
      <c r="T255" s="15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5" t="s">
        <v>414</v>
      </c>
      <c r="AT255" s="155" t="s">
        <v>124</v>
      </c>
      <c r="AU255" s="155" t="s">
        <v>88</v>
      </c>
      <c r="AY255" s="17" t="s">
        <v>121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7" t="s">
        <v>21</v>
      </c>
      <c r="BK255" s="156">
        <f>ROUND(I255*H255,2)</f>
        <v>0</v>
      </c>
      <c r="BL255" s="17" t="s">
        <v>414</v>
      </c>
      <c r="BM255" s="155" t="s">
        <v>415</v>
      </c>
    </row>
    <row r="256" spans="1:65" s="2" customFormat="1" ht="11.25">
      <c r="A256" s="32"/>
      <c r="B256" s="33"/>
      <c r="C256" s="32"/>
      <c r="D256" s="157" t="s">
        <v>131</v>
      </c>
      <c r="E256" s="32"/>
      <c r="F256" s="158" t="s">
        <v>416</v>
      </c>
      <c r="G256" s="32"/>
      <c r="H256" s="32"/>
      <c r="I256" s="159"/>
      <c r="J256" s="32"/>
      <c r="K256" s="32"/>
      <c r="L256" s="33"/>
      <c r="M256" s="160"/>
      <c r="N256" s="161"/>
      <c r="O256" s="58"/>
      <c r="P256" s="58"/>
      <c r="Q256" s="58"/>
      <c r="R256" s="58"/>
      <c r="S256" s="58"/>
      <c r="T256" s="59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131</v>
      </c>
      <c r="AU256" s="17" t="s">
        <v>88</v>
      </c>
    </row>
    <row r="257" spans="1:65" s="12" customFormat="1" ht="22.9" customHeight="1">
      <c r="B257" s="130"/>
      <c r="D257" s="131" t="s">
        <v>78</v>
      </c>
      <c r="E257" s="141" t="s">
        <v>417</v>
      </c>
      <c r="F257" s="141" t="s">
        <v>418</v>
      </c>
      <c r="I257" s="133"/>
      <c r="J257" s="142">
        <f>BK257</f>
        <v>0</v>
      </c>
      <c r="L257" s="130"/>
      <c r="M257" s="135"/>
      <c r="N257" s="136"/>
      <c r="O257" s="136"/>
      <c r="P257" s="137">
        <f>SUM(P258:P260)</f>
        <v>0</v>
      </c>
      <c r="Q257" s="136"/>
      <c r="R257" s="137">
        <f>SUM(R258:R260)</f>
        <v>0</v>
      </c>
      <c r="S257" s="136"/>
      <c r="T257" s="138">
        <f>SUM(T258:T260)</f>
        <v>400</v>
      </c>
      <c r="AR257" s="131" t="s">
        <v>21</v>
      </c>
      <c r="AT257" s="139" t="s">
        <v>78</v>
      </c>
      <c r="AU257" s="139" t="s">
        <v>21</v>
      </c>
      <c r="AY257" s="131" t="s">
        <v>121</v>
      </c>
      <c r="BK257" s="140">
        <f>SUM(BK258:BK260)</f>
        <v>0</v>
      </c>
    </row>
    <row r="258" spans="1:65" s="2" customFormat="1" ht="24.2" customHeight="1">
      <c r="A258" s="32"/>
      <c r="B258" s="143"/>
      <c r="C258" s="144" t="s">
        <v>419</v>
      </c>
      <c r="D258" s="144" t="s">
        <v>124</v>
      </c>
      <c r="E258" s="145" t="s">
        <v>420</v>
      </c>
      <c r="F258" s="146" t="s">
        <v>421</v>
      </c>
      <c r="G258" s="147" t="s">
        <v>203</v>
      </c>
      <c r="H258" s="148">
        <v>20000</v>
      </c>
      <c r="I258" s="149"/>
      <c r="J258" s="150">
        <f>ROUND(I258*H258,2)</f>
        <v>0</v>
      </c>
      <c r="K258" s="146" t="s">
        <v>204</v>
      </c>
      <c r="L258" s="33"/>
      <c r="M258" s="151" t="s">
        <v>1</v>
      </c>
      <c r="N258" s="152" t="s">
        <v>44</v>
      </c>
      <c r="O258" s="58"/>
      <c r="P258" s="153">
        <f>O258*H258</f>
        <v>0</v>
      </c>
      <c r="Q258" s="153">
        <v>0</v>
      </c>
      <c r="R258" s="153">
        <f>Q258*H258</f>
        <v>0</v>
      </c>
      <c r="S258" s="153">
        <v>0.02</v>
      </c>
      <c r="T258" s="154">
        <f>S258*H258</f>
        <v>400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5" t="s">
        <v>145</v>
      </c>
      <c r="AT258" s="155" t="s">
        <v>124</v>
      </c>
      <c r="AU258" s="155" t="s">
        <v>88</v>
      </c>
      <c r="AY258" s="17" t="s">
        <v>121</v>
      </c>
      <c r="BE258" s="156">
        <f>IF(N258="základní",J258,0)</f>
        <v>0</v>
      </c>
      <c r="BF258" s="156">
        <f>IF(N258="snížená",J258,0)</f>
        <v>0</v>
      </c>
      <c r="BG258" s="156">
        <f>IF(N258="zákl. přenesená",J258,0)</f>
        <v>0</v>
      </c>
      <c r="BH258" s="156">
        <f>IF(N258="sníž. přenesená",J258,0)</f>
        <v>0</v>
      </c>
      <c r="BI258" s="156">
        <f>IF(N258="nulová",J258,0)</f>
        <v>0</v>
      </c>
      <c r="BJ258" s="17" t="s">
        <v>21</v>
      </c>
      <c r="BK258" s="156">
        <f>ROUND(I258*H258,2)</f>
        <v>0</v>
      </c>
      <c r="BL258" s="17" t="s">
        <v>145</v>
      </c>
      <c r="BM258" s="155" t="s">
        <v>422</v>
      </c>
    </row>
    <row r="259" spans="1:65" s="2" customFormat="1" ht="39">
      <c r="A259" s="32"/>
      <c r="B259" s="33"/>
      <c r="C259" s="32"/>
      <c r="D259" s="157" t="s">
        <v>131</v>
      </c>
      <c r="E259" s="32"/>
      <c r="F259" s="158" t="s">
        <v>423</v>
      </c>
      <c r="G259" s="32"/>
      <c r="H259" s="32"/>
      <c r="I259" s="159"/>
      <c r="J259" s="32"/>
      <c r="K259" s="32"/>
      <c r="L259" s="33"/>
      <c r="M259" s="160"/>
      <c r="N259" s="161"/>
      <c r="O259" s="58"/>
      <c r="P259" s="58"/>
      <c r="Q259" s="58"/>
      <c r="R259" s="58"/>
      <c r="S259" s="58"/>
      <c r="T259" s="5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7" t="s">
        <v>131</v>
      </c>
      <c r="AU259" s="17" t="s">
        <v>88</v>
      </c>
    </row>
    <row r="260" spans="1:65" s="2" customFormat="1" ht="19.5">
      <c r="A260" s="32"/>
      <c r="B260" s="33"/>
      <c r="C260" s="32"/>
      <c r="D260" s="157" t="s">
        <v>132</v>
      </c>
      <c r="E260" s="32"/>
      <c r="F260" s="162" t="s">
        <v>424</v>
      </c>
      <c r="G260" s="32"/>
      <c r="H260" s="32"/>
      <c r="I260" s="159"/>
      <c r="J260" s="32"/>
      <c r="K260" s="32"/>
      <c r="L260" s="33"/>
      <c r="M260" s="160"/>
      <c r="N260" s="161"/>
      <c r="O260" s="58"/>
      <c r="P260" s="58"/>
      <c r="Q260" s="58"/>
      <c r="R260" s="58"/>
      <c r="S260" s="58"/>
      <c r="T260" s="59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132</v>
      </c>
      <c r="AU260" s="17" t="s">
        <v>88</v>
      </c>
    </row>
    <row r="261" spans="1:65" s="12" customFormat="1" ht="22.9" customHeight="1">
      <c r="B261" s="130"/>
      <c r="D261" s="131" t="s">
        <v>78</v>
      </c>
      <c r="E261" s="141" t="s">
        <v>425</v>
      </c>
      <c r="F261" s="141" t="s">
        <v>426</v>
      </c>
      <c r="I261" s="133"/>
      <c r="J261" s="142">
        <f>BK261</f>
        <v>0</v>
      </c>
      <c r="L261" s="130"/>
      <c r="M261" s="135"/>
      <c r="N261" s="136"/>
      <c r="O261" s="136"/>
      <c r="P261" s="137">
        <f>SUM(P262:P263)</f>
        <v>0</v>
      </c>
      <c r="Q261" s="136"/>
      <c r="R261" s="137">
        <f>SUM(R262:R263)</f>
        <v>0</v>
      </c>
      <c r="S261" s="136"/>
      <c r="T261" s="138">
        <f>SUM(T262:T263)</f>
        <v>0</v>
      </c>
      <c r="AR261" s="131" t="s">
        <v>21</v>
      </c>
      <c r="AT261" s="139" t="s">
        <v>78</v>
      </c>
      <c r="AU261" s="139" t="s">
        <v>21</v>
      </c>
      <c r="AY261" s="131" t="s">
        <v>121</v>
      </c>
      <c r="BK261" s="140">
        <f>SUM(BK262:BK263)</f>
        <v>0</v>
      </c>
    </row>
    <row r="262" spans="1:65" s="2" customFormat="1" ht="33" customHeight="1">
      <c r="A262" s="32"/>
      <c r="B262" s="143"/>
      <c r="C262" s="144" t="s">
        <v>427</v>
      </c>
      <c r="D262" s="144" t="s">
        <v>124</v>
      </c>
      <c r="E262" s="145" t="s">
        <v>428</v>
      </c>
      <c r="F262" s="146" t="s">
        <v>429</v>
      </c>
      <c r="G262" s="147" t="s">
        <v>251</v>
      </c>
      <c r="H262" s="148">
        <v>2713.116</v>
      </c>
      <c r="I262" s="149"/>
      <c r="J262" s="150">
        <f>ROUND(I262*H262,2)</f>
        <v>0</v>
      </c>
      <c r="K262" s="146" t="s">
        <v>204</v>
      </c>
      <c r="L262" s="33"/>
      <c r="M262" s="151" t="s">
        <v>1</v>
      </c>
      <c r="N262" s="152" t="s">
        <v>44</v>
      </c>
      <c r="O262" s="58"/>
      <c r="P262" s="153">
        <f>O262*H262</f>
        <v>0</v>
      </c>
      <c r="Q262" s="153">
        <v>0</v>
      </c>
      <c r="R262" s="153">
        <f>Q262*H262</f>
        <v>0</v>
      </c>
      <c r="S262" s="153">
        <v>0</v>
      </c>
      <c r="T262" s="154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5" t="s">
        <v>145</v>
      </c>
      <c r="AT262" s="155" t="s">
        <v>124</v>
      </c>
      <c r="AU262" s="155" t="s">
        <v>88</v>
      </c>
      <c r="AY262" s="17" t="s">
        <v>121</v>
      </c>
      <c r="BE262" s="156">
        <f>IF(N262="základní",J262,0)</f>
        <v>0</v>
      </c>
      <c r="BF262" s="156">
        <f>IF(N262="snížená",J262,0)</f>
        <v>0</v>
      </c>
      <c r="BG262" s="156">
        <f>IF(N262="zákl. přenesená",J262,0)</f>
        <v>0</v>
      </c>
      <c r="BH262" s="156">
        <f>IF(N262="sníž. přenesená",J262,0)</f>
        <v>0</v>
      </c>
      <c r="BI262" s="156">
        <f>IF(N262="nulová",J262,0)</f>
        <v>0</v>
      </c>
      <c r="BJ262" s="17" t="s">
        <v>21</v>
      </c>
      <c r="BK262" s="156">
        <f>ROUND(I262*H262,2)</f>
        <v>0</v>
      </c>
      <c r="BL262" s="17" t="s">
        <v>145</v>
      </c>
      <c r="BM262" s="155" t="s">
        <v>430</v>
      </c>
    </row>
    <row r="263" spans="1:65" s="2" customFormat="1" ht="29.25">
      <c r="A263" s="32"/>
      <c r="B263" s="33"/>
      <c r="C263" s="32"/>
      <c r="D263" s="157" t="s">
        <v>131</v>
      </c>
      <c r="E263" s="32"/>
      <c r="F263" s="158" t="s">
        <v>431</v>
      </c>
      <c r="G263" s="32"/>
      <c r="H263" s="32"/>
      <c r="I263" s="159"/>
      <c r="J263" s="32"/>
      <c r="K263" s="32"/>
      <c r="L263" s="33"/>
      <c r="M263" s="160"/>
      <c r="N263" s="161"/>
      <c r="O263" s="58"/>
      <c r="P263" s="58"/>
      <c r="Q263" s="58"/>
      <c r="R263" s="58"/>
      <c r="S263" s="58"/>
      <c r="T263" s="5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131</v>
      </c>
      <c r="AU263" s="17" t="s">
        <v>88</v>
      </c>
    </row>
    <row r="264" spans="1:65" s="12" customFormat="1" ht="25.9" customHeight="1">
      <c r="B264" s="130"/>
      <c r="D264" s="131" t="s">
        <v>78</v>
      </c>
      <c r="E264" s="132" t="s">
        <v>274</v>
      </c>
      <c r="F264" s="132" t="s">
        <v>432</v>
      </c>
      <c r="I264" s="133"/>
      <c r="J264" s="134">
        <f>BK264</f>
        <v>0</v>
      </c>
      <c r="L264" s="130"/>
      <c r="M264" s="135"/>
      <c r="N264" s="136"/>
      <c r="O264" s="136"/>
      <c r="P264" s="137">
        <f>P265</f>
        <v>0</v>
      </c>
      <c r="Q264" s="136"/>
      <c r="R264" s="137">
        <f>R265</f>
        <v>9.0389999999999997</v>
      </c>
      <c r="S264" s="136"/>
      <c r="T264" s="138">
        <f>T265</f>
        <v>0</v>
      </c>
      <c r="AR264" s="131" t="s">
        <v>138</v>
      </c>
      <c r="AT264" s="139" t="s">
        <v>78</v>
      </c>
      <c r="AU264" s="139" t="s">
        <v>79</v>
      </c>
      <c r="AY264" s="131" t="s">
        <v>121</v>
      </c>
      <c r="BK264" s="140">
        <f>BK265</f>
        <v>0</v>
      </c>
    </row>
    <row r="265" spans="1:65" s="12" customFormat="1" ht="22.9" customHeight="1">
      <c r="B265" s="130"/>
      <c r="D265" s="131" t="s">
        <v>78</v>
      </c>
      <c r="E265" s="141" t="s">
        <v>433</v>
      </c>
      <c r="F265" s="141" t="s">
        <v>434</v>
      </c>
      <c r="I265" s="133"/>
      <c r="J265" s="142">
        <f>BK265</f>
        <v>0</v>
      </c>
      <c r="L265" s="130"/>
      <c r="M265" s="135"/>
      <c r="N265" s="136"/>
      <c r="O265" s="136"/>
      <c r="P265" s="137">
        <f>SUM(P266:P274)</f>
        <v>0</v>
      </c>
      <c r="Q265" s="136"/>
      <c r="R265" s="137">
        <f>SUM(R266:R274)</f>
        <v>9.0389999999999997</v>
      </c>
      <c r="S265" s="136"/>
      <c r="T265" s="138">
        <f>SUM(T266:T274)</f>
        <v>0</v>
      </c>
      <c r="AR265" s="131" t="s">
        <v>138</v>
      </c>
      <c r="AT265" s="139" t="s">
        <v>78</v>
      </c>
      <c r="AU265" s="139" t="s">
        <v>21</v>
      </c>
      <c r="AY265" s="131" t="s">
        <v>121</v>
      </c>
      <c r="BK265" s="140">
        <f>SUM(BK266:BK274)</f>
        <v>0</v>
      </c>
    </row>
    <row r="266" spans="1:65" s="2" customFormat="1" ht="16.5" customHeight="1">
      <c r="A266" s="32"/>
      <c r="B266" s="143"/>
      <c r="C266" s="144" t="s">
        <v>435</v>
      </c>
      <c r="D266" s="144" t="s">
        <v>124</v>
      </c>
      <c r="E266" s="145" t="s">
        <v>436</v>
      </c>
      <c r="F266" s="146" t="s">
        <v>437</v>
      </c>
      <c r="G266" s="147" t="s">
        <v>290</v>
      </c>
      <c r="H266" s="148">
        <v>90</v>
      </c>
      <c r="I266" s="149"/>
      <c r="J266" s="150">
        <f>ROUND(I266*H266,2)</f>
        <v>0</v>
      </c>
      <c r="K266" s="146" t="s">
        <v>1</v>
      </c>
      <c r="L266" s="33"/>
      <c r="M266" s="151" t="s">
        <v>1</v>
      </c>
      <c r="N266" s="152" t="s">
        <v>44</v>
      </c>
      <c r="O266" s="58"/>
      <c r="P266" s="153">
        <f>O266*H266</f>
        <v>0</v>
      </c>
      <c r="Q266" s="153">
        <v>0</v>
      </c>
      <c r="R266" s="153">
        <f>Q266*H266</f>
        <v>0</v>
      </c>
      <c r="S266" s="153">
        <v>0</v>
      </c>
      <c r="T266" s="154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5" t="s">
        <v>145</v>
      </c>
      <c r="AT266" s="155" t="s">
        <v>124</v>
      </c>
      <c r="AU266" s="155" t="s">
        <v>88</v>
      </c>
      <c r="AY266" s="17" t="s">
        <v>121</v>
      </c>
      <c r="BE266" s="156">
        <f>IF(N266="základní",J266,0)</f>
        <v>0</v>
      </c>
      <c r="BF266" s="156">
        <f>IF(N266="snížená",J266,0)</f>
        <v>0</v>
      </c>
      <c r="BG266" s="156">
        <f>IF(N266="zákl. přenesená",J266,0)</f>
        <v>0</v>
      </c>
      <c r="BH266" s="156">
        <f>IF(N266="sníž. přenesená",J266,0)</f>
        <v>0</v>
      </c>
      <c r="BI266" s="156">
        <f>IF(N266="nulová",J266,0)</f>
        <v>0</v>
      </c>
      <c r="BJ266" s="17" t="s">
        <v>21</v>
      </c>
      <c r="BK266" s="156">
        <f>ROUND(I266*H266,2)</f>
        <v>0</v>
      </c>
      <c r="BL266" s="17" t="s">
        <v>145</v>
      </c>
      <c r="BM266" s="155" t="s">
        <v>438</v>
      </c>
    </row>
    <row r="267" spans="1:65" s="2" customFormat="1" ht="19.5">
      <c r="A267" s="32"/>
      <c r="B267" s="33"/>
      <c r="C267" s="32"/>
      <c r="D267" s="157" t="s">
        <v>131</v>
      </c>
      <c r="E267" s="32"/>
      <c r="F267" s="158" t="s">
        <v>439</v>
      </c>
      <c r="G267" s="32"/>
      <c r="H267" s="32"/>
      <c r="I267" s="159"/>
      <c r="J267" s="32"/>
      <c r="K267" s="32"/>
      <c r="L267" s="33"/>
      <c r="M267" s="160"/>
      <c r="N267" s="161"/>
      <c r="O267" s="58"/>
      <c r="P267" s="58"/>
      <c r="Q267" s="58"/>
      <c r="R267" s="58"/>
      <c r="S267" s="58"/>
      <c r="T267" s="59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7" t="s">
        <v>131</v>
      </c>
      <c r="AU267" s="17" t="s">
        <v>88</v>
      </c>
    </row>
    <row r="268" spans="1:65" s="13" customFormat="1" ht="11.25">
      <c r="B268" s="167"/>
      <c r="D268" s="157" t="s">
        <v>216</v>
      </c>
      <c r="E268" s="168" t="s">
        <v>1</v>
      </c>
      <c r="F268" s="169" t="s">
        <v>440</v>
      </c>
      <c r="H268" s="170">
        <v>90</v>
      </c>
      <c r="I268" s="171"/>
      <c r="L268" s="167"/>
      <c r="M268" s="172"/>
      <c r="N268" s="173"/>
      <c r="O268" s="173"/>
      <c r="P268" s="173"/>
      <c r="Q268" s="173"/>
      <c r="R268" s="173"/>
      <c r="S268" s="173"/>
      <c r="T268" s="174"/>
      <c r="AT268" s="168" t="s">
        <v>216</v>
      </c>
      <c r="AU268" s="168" t="s">
        <v>88</v>
      </c>
      <c r="AV268" s="13" t="s">
        <v>88</v>
      </c>
      <c r="AW268" s="13" t="s">
        <v>36</v>
      </c>
      <c r="AX268" s="13" t="s">
        <v>21</v>
      </c>
      <c r="AY268" s="168" t="s">
        <v>121</v>
      </c>
    </row>
    <row r="269" spans="1:65" s="2" customFormat="1" ht="24.2" customHeight="1">
      <c r="A269" s="32"/>
      <c r="B269" s="143"/>
      <c r="C269" s="144" t="s">
        <v>441</v>
      </c>
      <c r="D269" s="144" t="s">
        <v>124</v>
      </c>
      <c r="E269" s="145" t="s">
        <v>442</v>
      </c>
      <c r="F269" s="146" t="s">
        <v>443</v>
      </c>
      <c r="G269" s="147" t="s">
        <v>290</v>
      </c>
      <c r="H269" s="148">
        <v>50</v>
      </c>
      <c r="I269" s="149"/>
      <c r="J269" s="150">
        <f>ROUND(I269*H269,2)</f>
        <v>0</v>
      </c>
      <c r="K269" s="146" t="s">
        <v>204</v>
      </c>
      <c r="L269" s="33"/>
      <c r="M269" s="151" t="s">
        <v>1</v>
      </c>
      <c r="N269" s="152" t="s">
        <v>44</v>
      </c>
      <c r="O269" s="58"/>
      <c r="P269" s="153">
        <f>O269*H269</f>
        <v>0</v>
      </c>
      <c r="Q269" s="153">
        <v>0.18</v>
      </c>
      <c r="R269" s="153">
        <f>Q269*H269</f>
        <v>9</v>
      </c>
      <c r="S269" s="153">
        <v>0</v>
      </c>
      <c r="T269" s="15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414</v>
      </c>
      <c r="AT269" s="155" t="s">
        <v>124</v>
      </c>
      <c r="AU269" s="155" t="s">
        <v>88</v>
      </c>
      <c r="AY269" s="17" t="s">
        <v>121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21</v>
      </c>
      <c r="BK269" s="156">
        <f>ROUND(I269*H269,2)</f>
        <v>0</v>
      </c>
      <c r="BL269" s="17" t="s">
        <v>414</v>
      </c>
      <c r="BM269" s="155" t="s">
        <v>444</v>
      </c>
    </row>
    <row r="270" spans="1:65" s="2" customFormat="1" ht="29.25">
      <c r="A270" s="32"/>
      <c r="B270" s="33"/>
      <c r="C270" s="32"/>
      <c r="D270" s="157" t="s">
        <v>131</v>
      </c>
      <c r="E270" s="32"/>
      <c r="F270" s="158" t="s">
        <v>445</v>
      </c>
      <c r="G270" s="32"/>
      <c r="H270" s="32"/>
      <c r="I270" s="159"/>
      <c r="J270" s="32"/>
      <c r="K270" s="32"/>
      <c r="L270" s="33"/>
      <c r="M270" s="160"/>
      <c r="N270" s="161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131</v>
      </c>
      <c r="AU270" s="17" t="s">
        <v>88</v>
      </c>
    </row>
    <row r="271" spans="1:65" s="13" customFormat="1" ht="11.25">
      <c r="B271" s="167"/>
      <c r="D271" s="157" t="s">
        <v>216</v>
      </c>
      <c r="E271" s="168" t="s">
        <v>1</v>
      </c>
      <c r="F271" s="169" t="s">
        <v>446</v>
      </c>
      <c r="H271" s="170">
        <v>50</v>
      </c>
      <c r="I271" s="171"/>
      <c r="L271" s="167"/>
      <c r="M271" s="172"/>
      <c r="N271" s="173"/>
      <c r="O271" s="173"/>
      <c r="P271" s="173"/>
      <c r="Q271" s="173"/>
      <c r="R271" s="173"/>
      <c r="S271" s="173"/>
      <c r="T271" s="174"/>
      <c r="AT271" s="168" t="s">
        <v>216</v>
      </c>
      <c r="AU271" s="168" t="s">
        <v>88</v>
      </c>
      <c r="AV271" s="13" t="s">
        <v>88</v>
      </c>
      <c r="AW271" s="13" t="s">
        <v>36</v>
      </c>
      <c r="AX271" s="13" t="s">
        <v>21</v>
      </c>
      <c r="AY271" s="168" t="s">
        <v>121</v>
      </c>
    </row>
    <row r="272" spans="1:65" s="2" customFormat="1" ht="24.2" customHeight="1">
      <c r="A272" s="32"/>
      <c r="B272" s="143"/>
      <c r="C272" s="190" t="s">
        <v>447</v>
      </c>
      <c r="D272" s="190" t="s">
        <v>274</v>
      </c>
      <c r="E272" s="191" t="s">
        <v>448</v>
      </c>
      <c r="F272" s="192" t="s">
        <v>449</v>
      </c>
      <c r="G272" s="193" t="s">
        <v>290</v>
      </c>
      <c r="H272" s="194">
        <v>50</v>
      </c>
      <c r="I272" s="195"/>
      <c r="J272" s="196">
        <f>ROUND(I272*H272,2)</f>
        <v>0</v>
      </c>
      <c r="K272" s="192" t="s">
        <v>204</v>
      </c>
      <c r="L272" s="197"/>
      <c r="M272" s="198" t="s">
        <v>1</v>
      </c>
      <c r="N272" s="199" t="s">
        <v>44</v>
      </c>
      <c r="O272" s="58"/>
      <c r="P272" s="153">
        <f>O272*H272</f>
        <v>0</v>
      </c>
      <c r="Q272" s="153">
        <v>7.7999999999999999E-4</v>
      </c>
      <c r="R272" s="153">
        <f>Q272*H272</f>
        <v>3.9E-2</v>
      </c>
      <c r="S272" s="153">
        <v>0</v>
      </c>
      <c r="T272" s="154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5" t="s">
        <v>450</v>
      </c>
      <c r="AT272" s="155" t="s">
        <v>274</v>
      </c>
      <c r="AU272" s="155" t="s">
        <v>88</v>
      </c>
      <c r="AY272" s="17" t="s">
        <v>121</v>
      </c>
      <c r="BE272" s="156">
        <f>IF(N272="základní",J272,0)</f>
        <v>0</v>
      </c>
      <c r="BF272" s="156">
        <f>IF(N272="snížená",J272,0)</f>
        <v>0</v>
      </c>
      <c r="BG272" s="156">
        <f>IF(N272="zákl. přenesená",J272,0)</f>
        <v>0</v>
      </c>
      <c r="BH272" s="156">
        <f>IF(N272="sníž. přenesená",J272,0)</f>
        <v>0</v>
      </c>
      <c r="BI272" s="156">
        <f>IF(N272="nulová",J272,0)</f>
        <v>0</v>
      </c>
      <c r="BJ272" s="17" t="s">
        <v>21</v>
      </c>
      <c r="BK272" s="156">
        <f>ROUND(I272*H272,2)</f>
        <v>0</v>
      </c>
      <c r="BL272" s="17" t="s">
        <v>450</v>
      </c>
      <c r="BM272" s="155" t="s">
        <v>451</v>
      </c>
    </row>
    <row r="273" spans="1:51" s="2" customFormat="1" ht="11.25">
      <c r="A273" s="32"/>
      <c r="B273" s="33"/>
      <c r="C273" s="32"/>
      <c r="D273" s="157" t="s">
        <v>131</v>
      </c>
      <c r="E273" s="32"/>
      <c r="F273" s="158" t="s">
        <v>449</v>
      </c>
      <c r="G273" s="32"/>
      <c r="H273" s="32"/>
      <c r="I273" s="159"/>
      <c r="J273" s="32"/>
      <c r="K273" s="32"/>
      <c r="L273" s="33"/>
      <c r="M273" s="160"/>
      <c r="N273" s="161"/>
      <c r="O273" s="58"/>
      <c r="P273" s="58"/>
      <c r="Q273" s="58"/>
      <c r="R273" s="58"/>
      <c r="S273" s="58"/>
      <c r="T273" s="5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131</v>
      </c>
      <c r="AU273" s="17" t="s">
        <v>88</v>
      </c>
    </row>
    <row r="274" spans="1:51" s="13" customFormat="1" ht="11.25">
      <c r="B274" s="167"/>
      <c r="D274" s="157" t="s">
        <v>216</v>
      </c>
      <c r="E274" s="168" t="s">
        <v>1</v>
      </c>
      <c r="F274" s="169" t="s">
        <v>446</v>
      </c>
      <c r="H274" s="170">
        <v>50</v>
      </c>
      <c r="I274" s="171"/>
      <c r="L274" s="167"/>
      <c r="M274" s="200"/>
      <c r="N274" s="201"/>
      <c r="O274" s="201"/>
      <c r="P274" s="201"/>
      <c r="Q274" s="201"/>
      <c r="R274" s="201"/>
      <c r="S274" s="201"/>
      <c r="T274" s="202"/>
      <c r="AT274" s="168" t="s">
        <v>216</v>
      </c>
      <c r="AU274" s="168" t="s">
        <v>88</v>
      </c>
      <c r="AV274" s="13" t="s">
        <v>88</v>
      </c>
      <c r="AW274" s="13" t="s">
        <v>36</v>
      </c>
      <c r="AX274" s="13" t="s">
        <v>21</v>
      </c>
      <c r="AY274" s="168" t="s">
        <v>121</v>
      </c>
    </row>
    <row r="275" spans="1:51" s="2" customFormat="1" ht="6.95" customHeight="1">
      <c r="A275" s="32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33"/>
      <c r="M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</row>
  </sheetData>
  <autoFilter ref="C124:K27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655-18_2-0 - Vedlejší a o...</vt:lpstr>
      <vt:lpstr>655-18_2-1 - SO 101 Polní...</vt:lpstr>
      <vt:lpstr>'655-18_2-0 - Vedlejší a o...'!Názvy_tisku</vt:lpstr>
      <vt:lpstr>'655-18_2-1 - SO 101 Polní...'!Názvy_tisku</vt:lpstr>
      <vt:lpstr>'Rekapitulace stavby'!Názvy_tisku</vt:lpstr>
      <vt:lpstr>'655-18_2-0 - Vedlejší a o...'!Oblast_tisku</vt:lpstr>
      <vt:lpstr>'655-18_2-1 - SO 101 Polní...'!Oblast_tisku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Ibl</dc:creator>
  <cp:lastModifiedBy>pavel.ibl</cp:lastModifiedBy>
  <cp:lastPrinted>2023-01-11T10:26:58Z</cp:lastPrinted>
  <dcterms:created xsi:type="dcterms:W3CDTF">2023-01-11T10:20:42Z</dcterms:created>
  <dcterms:modified xsi:type="dcterms:W3CDTF">2023-01-11T10:27:09Z</dcterms:modified>
</cp:coreProperties>
</file>